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AF\SACP\UCP\1 Marchés\DG\DG25.64 VTR\2. DCE\DCE\LOT 1 - Equipements\"/>
    </mc:Choice>
  </mc:AlternateContent>
  <xr:revisionPtr revIDLastSave="0" documentId="13_ncr:1_{EB428703-C27C-4A33-B728-B4ADD770D9C8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DPGF AIX" sheetId="10" r:id="rId1"/>
    <sheet name="DPGF_ANGERS" sheetId="4" r:id="rId2"/>
    <sheet name="DPGF_Bordeaux" sheetId="13" r:id="rId3"/>
    <sheet name="DPGF_CHALONS  " sheetId="14" r:id="rId4"/>
    <sheet name="DPGF_CHAMBERY" sheetId="15" r:id="rId5"/>
    <sheet name="DPGF_Cluny" sheetId="11" r:id="rId6"/>
    <sheet name="DPGF_Lille" sheetId="1" r:id="rId7"/>
    <sheet name="DPGF METZ" sheetId="8" r:id="rId8"/>
    <sheet name="DPGF_Paris" sheetId="6" r:id="rId9"/>
    <sheet name="Feuil1" sheetId="2" state="hidden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1" i="14" l="1"/>
  <c r="F11" i="14"/>
  <c r="G11" i="14"/>
  <c r="H11" i="14"/>
  <c r="I11" i="14"/>
  <c r="K11" i="14" l="1"/>
  <c r="H12" i="15" l="1"/>
  <c r="G12" i="15"/>
  <c r="H12" i="10"/>
  <c r="G12" i="10"/>
  <c r="F12" i="10"/>
  <c r="E12" i="10"/>
  <c r="F12" i="15"/>
  <c r="E12" i="15"/>
  <c r="I12" i="15"/>
  <c r="K12" i="15" l="1"/>
  <c r="H12" i="6"/>
  <c r="G12" i="6"/>
  <c r="F12" i="6"/>
  <c r="E12" i="6"/>
  <c r="H12" i="8"/>
  <c r="G12" i="8"/>
  <c r="F12" i="8"/>
  <c r="E12" i="8"/>
  <c r="H12" i="1"/>
  <c r="G12" i="1"/>
  <c r="F12" i="1"/>
  <c r="E12" i="1"/>
  <c r="H12" i="11"/>
  <c r="G12" i="11"/>
  <c r="F12" i="11"/>
  <c r="E12" i="11"/>
  <c r="H12" i="13"/>
  <c r="G12" i="13"/>
  <c r="F12" i="13"/>
  <c r="E12" i="13"/>
  <c r="H12" i="4"/>
  <c r="G12" i="4"/>
  <c r="F12" i="4"/>
  <c r="E12" i="4"/>
  <c r="I12" i="13" l="1"/>
  <c r="K12" i="13"/>
  <c r="I12" i="8" l="1"/>
  <c r="K12" i="8"/>
  <c r="I12" i="10"/>
  <c r="I12" i="11"/>
  <c r="I12" i="6"/>
  <c r="I12" i="4"/>
  <c r="K12" i="4"/>
  <c r="K12" i="6" l="1"/>
  <c r="K12" i="11"/>
  <c r="K12" i="10"/>
  <c r="I12" i="1"/>
  <c r="K12" i="1" l="1"/>
</calcChain>
</file>

<file path=xl/sharedStrings.xml><?xml version="1.0" encoding="utf-8"?>
<sst xmlns="http://schemas.openxmlformats.org/spreadsheetml/2006/main" count="626" uniqueCount="196">
  <si>
    <t>DECOMPOSITION DU PRIX GLOBAL ET FORFAITAIRE (D.P.G.F)</t>
  </si>
  <si>
    <t>Type</t>
  </si>
  <si>
    <t>Périodicité</t>
  </si>
  <si>
    <t>Année de la dernière vérification</t>
  </si>
  <si>
    <t>Forfait annuel (€HT)</t>
  </si>
  <si>
    <t>% TVA</t>
  </si>
  <si>
    <t>Forfait annuel (€TTC)</t>
  </si>
  <si>
    <t>Appareils de levage (chariots, PEMP)</t>
  </si>
  <si>
    <t>6 mois</t>
  </si>
  <si>
    <t>Appareils et accessoires de levage (élingues, ponts roulants)</t>
  </si>
  <si>
    <t>1 an</t>
  </si>
  <si>
    <t>Appareils sous pression</t>
  </si>
  <si>
    <t>4 ans</t>
  </si>
  <si>
    <t>Requalification Appareils sous pression</t>
  </si>
  <si>
    <t>10 ans</t>
  </si>
  <si>
    <t>Equipement de travails (massicots, presse, cisailles)</t>
  </si>
  <si>
    <t>3 mois</t>
  </si>
  <si>
    <t>Sources et emetteurs de rayons ionisants</t>
  </si>
  <si>
    <t>Equipements spécifique d'aération/ventilation fixes et mobiles (sorbonnes, armoires ventilée, poste à souder, cabines de peintures, machine d'ateliers, )</t>
  </si>
  <si>
    <t>TOTAL</t>
  </si>
  <si>
    <t>0,2</t>
  </si>
  <si>
    <t>Alignement de périodicité des requalifications décénales pour les appareils sous pression en 2022</t>
  </si>
  <si>
    <t>DESIGNATION</t>
  </si>
  <si>
    <t>QUANTITATIF</t>
  </si>
  <si>
    <t>Appareils de levage: (6 mois)</t>
  </si>
  <si>
    <t xml:space="preserve">Chariot élévateur à conducteur accompagnant </t>
  </si>
  <si>
    <t xml:space="preserve">Chariot élévateur à conducteur porté assis </t>
  </si>
  <si>
    <t>Plate-forme élévatrice mobile de personnel (PEMP) = nacelle</t>
  </si>
  <si>
    <t>Table élévatrice avec élévation de personnes</t>
  </si>
  <si>
    <t>Equipements interchangeables des appareils ci dessus</t>
  </si>
  <si>
    <t>Appareils de levage: (1 An)</t>
  </si>
  <si>
    <t>Treuils et palans à poste fixe sur un support</t>
  </si>
  <si>
    <t>Ponts roulants et portiques</t>
  </si>
  <si>
    <t>trans palette a grande hauteur de levée</t>
  </si>
  <si>
    <t>Table élévatrice sans élévation de personnes</t>
  </si>
  <si>
    <t>Ponts élévateurs de véhicule</t>
  </si>
  <si>
    <t>Palans manuels non installés à demeure sur un support (support isolé)</t>
  </si>
  <si>
    <t>Appareils de levage mus par la force humaine installés à demeure</t>
  </si>
  <si>
    <t>Appareils de levage mus par la force humaine ne nécessitant pas de support particulier (cric rouleur, grue d'atelier, chariot élévateur)</t>
  </si>
  <si>
    <t>Accessoires de levage (Elingues, Sangles, Manilles, palonniers)</t>
  </si>
  <si>
    <t>Appareils sous pression: (4 et 10 Ans)</t>
  </si>
  <si>
    <t>Compresseur 1</t>
  </si>
  <si>
    <t>MAC3</t>
  </si>
  <si>
    <t>MAC3 MCS 37-10B</t>
  </si>
  <si>
    <t>Compresseur 2</t>
  </si>
  <si>
    <t>Compresseur 3</t>
  </si>
  <si>
    <t>WORTHINGTON CREYSSENSAC</t>
  </si>
  <si>
    <t>RLR 1400B</t>
  </si>
  <si>
    <t>Compresseur 4</t>
  </si>
  <si>
    <t>MATTEI</t>
  </si>
  <si>
    <t>ERC 504 H</t>
  </si>
  <si>
    <t>Sécheur par réfrigération</t>
  </si>
  <si>
    <t>DRYTEC</t>
  </si>
  <si>
    <t>SD 930 associé, avec filtres E/S</t>
  </si>
  <si>
    <t>Centrale d’épuration des condensats</t>
  </si>
  <si>
    <t>JORC</t>
  </si>
  <si>
    <t>Sepremium 20</t>
  </si>
  <si>
    <t>sécheur par adsorption</t>
  </si>
  <si>
    <t>ETHAFILTER</t>
  </si>
  <si>
    <t>TwinCon 8 + filtres E/S (Total 3)</t>
  </si>
  <si>
    <t>DOMNICK HUNTER</t>
  </si>
  <si>
    <t>DME 020 + filtres E/S (Total 3)</t>
  </si>
  <si>
    <t>S13</t>
  </si>
  <si>
    <t>Réservoir</t>
  </si>
  <si>
    <t>SIAP</t>
  </si>
  <si>
    <r>
      <t>PS: 11bar - 900l - n/fab: 03370</t>
    </r>
    <r>
      <rPr>
        <sz val="12"/>
        <color rgb="FF000000"/>
        <rFont val="Times New Roman"/>
        <family val="1"/>
      </rPr>
      <t xml:space="preserve"> </t>
    </r>
  </si>
  <si>
    <t>900L</t>
  </si>
  <si>
    <t>Pauchard</t>
  </si>
  <si>
    <t>300L</t>
  </si>
  <si>
    <t>1500L</t>
  </si>
  <si>
    <t>2014EF900 03379</t>
  </si>
  <si>
    <t>500L</t>
  </si>
  <si>
    <t xml:space="preserve">compresseur </t>
  </si>
  <si>
    <t>B5900B/270 FT5,5 SECH ET - ABAC</t>
  </si>
  <si>
    <t>Equipements de travail: (3 Mois)</t>
  </si>
  <si>
    <t>Cisailles</t>
  </si>
  <si>
    <t>Presses mécaniques, hydrauliques</t>
  </si>
  <si>
    <t>Presses plieuses</t>
  </si>
  <si>
    <t>Presses à vis</t>
  </si>
  <si>
    <t>Presses à mouler</t>
  </si>
  <si>
    <t>Massicots</t>
  </si>
  <si>
    <t>Presses à façconner</t>
  </si>
  <si>
    <t>Presses à platine</t>
  </si>
  <si>
    <t>Machines à cylindres</t>
  </si>
  <si>
    <t>Presses à balles</t>
  </si>
  <si>
    <t>Compacteurs de déchets</t>
  </si>
  <si>
    <t>Systèmes de compactage</t>
  </si>
  <si>
    <t>Sources et Emetteurs de rayons ionisant: (1 An)</t>
  </si>
  <si>
    <t>Sources scellées</t>
  </si>
  <si>
    <t>Sources non scellées</t>
  </si>
  <si>
    <t>Générateurs électriques de rayonnement</t>
  </si>
  <si>
    <t>Equipements spécifiques d'aération/ventilation: (1 An)</t>
  </si>
  <si>
    <t>Sorbonnes</t>
  </si>
  <si>
    <t>Cabines de peinture</t>
  </si>
  <si>
    <t>Hottes</t>
  </si>
  <si>
    <t>Bras aspirants</t>
  </si>
  <si>
    <t>Armoires de produits chimiques</t>
  </si>
  <si>
    <t>armoires gaz</t>
  </si>
  <si>
    <t>Aspiration de machines (menuiserie)</t>
  </si>
  <si>
    <t>Appareils de levage (Grue d'atelier; Gerbeur; table élévatrice)</t>
  </si>
  <si>
    <t>Appareils et accessoires de levage (élingues, ponts roulants, palan)</t>
  </si>
  <si>
    <t>Equipement de travails (massicots, presse, plieuse)</t>
  </si>
  <si>
    <t>Equipements spécifique d'aération/ventilation fixes et mobiles (sorbonnes, armoires ventilée, poste à souder, cabines de peintures, extracteur mobile, table aspirante)</t>
  </si>
  <si>
    <t>Les récipients destinés à contenir un gaz du groupe 2 autre que la vapeur d'eau ou l'eau surchauffée, dont le produit de la pression maximale admissible (PS) par le volume (V)est supérieur à 200 bars. litres, à l'exception de ceux pour lesquels V est inférieur ou égal à un litre et PS au plus égale à 1 000 bars, et de ceux dont la pression maximale admissible est au plus égale à :</t>
  </si>
  <si>
    <t>a) 2,5 bars s'il s'agit d'appareils à couvercle amovible à fermeture rapide ;</t>
  </si>
  <si>
    <t>b) 4 bars pour les autres récipients ;</t>
  </si>
  <si>
    <t>Presse à injecter</t>
  </si>
  <si>
    <t>Sans objet</t>
  </si>
  <si>
    <t>Chariot élvateur à conducteur acompagnant manuel</t>
  </si>
  <si>
    <t>Cric</t>
  </si>
  <si>
    <t>Palan sur potence</t>
  </si>
  <si>
    <t>Palan à chaînes</t>
  </si>
  <si>
    <t xml:space="preserve">Ponts roulants </t>
  </si>
  <si>
    <t xml:space="preserve">Grue </t>
  </si>
  <si>
    <t>Cuve 500 l</t>
  </si>
  <si>
    <t>Compresseurs</t>
  </si>
  <si>
    <t>presse à embrayage</t>
  </si>
  <si>
    <t>Poinconneuse</t>
  </si>
  <si>
    <t>Sources non scellées tomographe</t>
  </si>
  <si>
    <t>Chariot élévateur à conducteur porté</t>
  </si>
  <si>
    <t xml:space="preserve">Palan à chaîne </t>
  </si>
  <si>
    <t xml:space="preserve">Palan sur potence </t>
  </si>
  <si>
    <t>Palan sur portique</t>
  </si>
  <si>
    <t>Pont roulant</t>
  </si>
  <si>
    <t>Girafe</t>
  </si>
  <si>
    <t>Cuve tampon 500l</t>
  </si>
  <si>
    <t>Cuve presse 100l</t>
  </si>
  <si>
    <t>Compresseur</t>
  </si>
  <si>
    <t>Poinçonneuse</t>
  </si>
  <si>
    <t>Grue d'atelier</t>
  </si>
  <si>
    <t>Reservoirs</t>
  </si>
  <si>
    <t> </t>
  </si>
  <si>
    <t>Broyeur</t>
  </si>
  <si>
    <t>Boa aspirant</t>
  </si>
  <si>
    <t>Gerbeur électrique à déplacement par force humaine</t>
  </si>
  <si>
    <t>Grue roulante d'atelier</t>
  </si>
  <si>
    <t>Pince à tôle</t>
  </si>
  <si>
    <t>Aimants permanents</t>
  </si>
  <si>
    <t>Chariot élévateur avec conducteur</t>
  </si>
  <si>
    <t>Gerbeur</t>
  </si>
  <si>
    <t>Nacelle</t>
  </si>
  <si>
    <t>Palans électrique sur potence</t>
  </si>
  <si>
    <t>Echafaudages</t>
  </si>
  <si>
    <t xml:space="preserve">Presses </t>
  </si>
  <si>
    <t>Bras aspirants soudage</t>
  </si>
  <si>
    <t>Bras aspirants fabrication additive</t>
  </si>
  <si>
    <t>Aspiration menuiserie</t>
  </si>
  <si>
    <t>Armoire de produits chimiques</t>
  </si>
  <si>
    <t>VLEP poussières de bois</t>
  </si>
  <si>
    <t>Réaliser la vérification des appareils sous pression en 2022</t>
  </si>
  <si>
    <t>Palans à  chaïne sur potence</t>
  </si>
  <si>
    <t>Cuve 1000 L -2000L</t>
  </si>
  <si>
    <t>Cuve 100L-500L</t>
  </si>
  <si>
    <t>Cuve 50L -60L</t>
  </si>
  <si>
    <t>Générateur d'azote</t>
  </si>
  <si>
    <t>Sécheur</t>
  </si>
  <si>
    <t>Extracteur Mobiile</t>
  </si>
  <si>
    <t>Hotte à filtration</t>
  </si>
  <si>
    <t>Table aspirante</t>
  </si>
  <si>
    <t>Hotte</t>
  </si>
  <si>
    <t>Grille d'extraction</t>
  </si>
  <si>
    <t xml:space="preserve">Table élévatrice </t>
  </si>
  <si>
    <t>Aspiration de machines d'atelier</t>
  </si>
  <si>
    <t>2023, 2024 et 2021</t>
  </si>
  <si>
    <t>Transpalette manuel</t>
  </si>
  <si>
    <t xml:space="preserve">Accessoires et lots  d'accessoires de levage </t>
  </si>
  <si>
    <t>Cuve associé compresseur 500l</t>
  </si>
  <si>
    <t xml:space="preserve">Sécheur séparer </t>
  </si>
  <si>
    <t xml:space="preserve">Sécheur intégré compresseur </t>
  </si>
  <si>
    <t>Cisaille</t>
  </si>
  <si>
    <t>Presse à vis</t>
  </si>
  <si>
    <t>Presse à mouler</t>
  </si>
  <si>
    <t>Massicot</t>
  </si>
  <si>
    <t>Presse à embrayage</t>
  </si>
  <si>
    <t>Presses plieuse</t>
  </si>
  <si>
    <t>Rouleuses à tôle</t>
  </si>
  <si>
    <t>Cuve 1000 l</t>
  </si>
  <si>
    <t>Aspiration de machines (dosseret aspirant - soudure)</t>
  </si>
  <si>
    <t>Montant HT prestation 2026</t>
  </si>
  <si>
    <t>Montant HT prestation 2027</t>
  </si>
  <si>
    <t>Montant HT prestation 2028</t>
  </si>
  <si>
    <t>Montant HT prestation 2029</t>
  </si>
  <si>
    <t>1 réqualification en 2028 sur OKS 500L -16 Bars (halle d'éssais labo méca)</t>
  </si>
  <si>
    <t>(non concerné)</t>
  </si>
  <si>
    <t>Non concerné</t>
  </si>
  <si>
    <t>NC</t>
  </si>
  <si>
    <t>plus de broyeur</t>
  </si>
  <si>
    <t xml:space="preserve">                      DG25.64-1 Aix - VTR EQUIPEMENTS ATELIERS</t>
  </si>
  <si>
    <t xml:space="preserve">                      DG25.64-1- VTR EQUIPEMENTS ATELIERS</t>
  </si>
  <si>
    <t xml:space="preserve">                      DG25.64-1 Bordeaux - VTR EQUIPEMENTS ATELIERS</t>
  </si>
  <si>
    <t xml:space="preserve">                      DG25.64-1 Chalons - VTR EQUIPEMENTS ATELIERS</t>
  </si>
  <si>
    <t xml:space="preserve">                      DG25.64-1 Chambéry - VTR EQUIPEMENTS ATELIERS</t>
  </si>
  <si>
    <t xml:space="preserve">                      DG25.64-1 - Cluny - VTR EQUIPEMENTS ATELIERS</t>
  </si>
  <si>
    <t xml:space="preserve">                      DG25.64-1 - Lille - VTR EQUIPEMENTS ATELIERS</t>
  </si>
  <si>
    <t xml:space="preserve">                      DG25.64-1 - Metz - VTR EQUIPEMENTS ATELIERS</t>
  </si>
  <si>
    <t xml:space="preserve">                      DG25.64-1 Paris - VTR EQUIPEMENTS ATELIERS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</si>
</sst>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>
    <font>
      <sz val="11"/>
      <color theme="1"/>
      <name val="Calibri"/>
      <family val="2"/>
      <scheme val="minor"/>
    </font>
    <font>
      <sz val="11"/>
      <color theme="1"/>
      <name val="Verdana"/>
    </font>
    <font>
      <b/>
      <sz val="11"/>
      <color rgb="FF80276C"/>
      <name val="Verdana"/>
    </font>
    <font>
      <b/>
      <sz val="12"/>
      <color rgb="FF80276C"/>
      <name val="Verdana"/>
    </font>
    <font>
      <b/>
      <sz val="20"/>
      <color rgb="FF80276C"/>
      <name val="Verdana"/>
    </font>
    <font>
      <b/>
      <sz val="16"/>
      <color rgb="FF000000"/>
      <name val="Verdana"/>
    </font>
    <font>
      <b/>
      <sz val="11"/>
      <color rgb="FF80276C"/>
      <name val="Verdana"/>
      <family val="2"/>
    </font>
    <font>
      <sz val="11"/>
      <color rgb="FF000000"/>
      <name val="Sourcesanspro"/>
      <charset val="1"/>
    </font>
    <font>
      <b/>
      <sz val="11"/>
      <color rgb="FFFF0000"/>
      <name val="Calibri"/>
      <family val="2"/>
      <scheme val="minor"/>
    </font>
    <font>
      <b/>
      <sz val="14"/>
      <color rgb="FF80276C"/>
      <name val="Calibri"/>
      <family val="2"/>
      <scheme val="minor"/>
    </font>
    <font>
      <sz val="11"/>
      <color rgb="FF000000"/>
      <name val="Calibri"/>
    </font>
    <font>
      <sz val="11"/>
      <color theme="1"/>
      <name val="Calibri"/>
    </font>
    <font>
      <sz val="11"/>
      <color rgb="FF000000"/>
      <name val="Calibri"/>
      <family val="2"/>
      <scheme val="minor"/>
    </font>
    <font>
      <b/>
      <sz val="14"/>
      <color rgb="FF80276C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sz val="12"/>
      <color rgb="FF000000"/>
      <name val="Times New Roman"/>
      <family val="1"/>
    </font>
    <font>
      <b/>
      <sz val="16"/>
      <color rgb="FF000000"/>
      <name val="Verdana"/>
      <family val="2"/>
    </font>
    <font>
      <sz val="11"/>
      <color rgb="FF000000"/>
      <name val="Verdana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80276C"/>
      <name val="Verdana"/>
      <family val="2"/>
    </font>
    <font>
      <sz val="11"/>
      <color theme="1"/>
      <name val="Verdana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924A"/>
        <bgColor indexed="64"/>
      </patternFill>
    </fill>
    <fill>
      <patternFill patternType="solid">
        <fgColor rgb="FFFF924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9" fontId="0" fillId="0" borderId="0" xfId="0" applyNumberFormat="1"/>
    <xf numFmtId="0" fontId="0" fillId="2" borderId="0" xfId="0" applyFill="1" applyAlignment="1">
      <alignment horizontal="center"/>
    </xf>
    <xf numFmtId="0" fontId="1" fillId="0" borderId="0" xfId="0" applyFont="1" applyAlignment="1">
      <alignment wrapText="1"/>
    </xf>
    <xf numFmtId="0" fontId="1" fillId="0" borderId="1" xfId="0" applyFont="1" applyBorder="1"/>
    <xf numFmtId="164" fontId="1" fillId="0" borderId="2" xfId="0" applyNumberFormat="1" applyFont="1" applyBorder="1" applyAlignment="1">
      <alignment horizontal="center"/>
    </xf>
    <xf numFmtId="0" fontId="1" fillId="0" borderId="4" xfId="0" applyFont="1" applyBorder="1"/>
    <xf numFmtId="164" fontId="1" fillId="0" borderId="5" xfId="0" applyNumberFormat="1" applyFont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3" borderId="7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1" xfId="0" applyFont="1" applyFill="1" applyBorder="1"/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/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/>
    <xf numFmtId="0" fontId="1" fillId="0" borderId="26" xfId="0" applyFont="1" applyBorder="1" applyAlignment="1">
      <alignment wrapText="1"/>
    </xf>
    <xf numFmtId="0" fontId="1" fillId="0" borderId="25" xfId="0" applyFont="1" applyBorder="1" applyAlignment="1">
      <alignment horizontal="left" vertical="center" wrapText="1"/>
    </xf>
    <xf numFmtId="0" fontId="8" fillId="0" borderId="0" xfId="0" applyFont="1"/>
    <xf numFmtId="0" fontId="7" fillId="2" borderId="0" xfId="0" applyFont="1" applyFill="1" applyAlignment="1">
      <alignment vertical="top" wrapText="1"/>
    </xf>
    <xf numFmtId="0" fontId="10" fillId="2" borderId="0" xfId="0" applyFont="1" applyFill="1" applyAlignment="1">
      <alignment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0" fillId="0" borderId="0" xfId="0" applyAlignment="1">
      <alignment horizontal="center"/>
    </xf>
    <xf numFmtId="0" fontId="14" fillId="0" borderId="0" xfId="0" applyFont="1"/>
    <xf numFmtId="0" fontId="15" fillId="0" borderId="0" xfId="0" applyFont="1"/>
    <xf numFmtId="0" fontId="10" fillId="7" borderId="0" xfId="0" applyFont="1" applyFill="1" applyAlignment="1">
      <alignment wrapText="1"/>
    </xf>
    <xf numFmtId="0" fontId="10" fillId="0" borderId="0" xfId="0" applyFont="1"/>
    <xf numFmtId="0" fontId="15" fillId="7" borderId="0" xfId="0" applyFont="1" applyFill="1"/>
    <xf numFmtId="0" fontId="1" fillId="2" borderId="15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4" borderId="26" xfId="0" applyFont="1" applyFill="1" applyBorder="1"/>
    <xf numFmtId="0" fontId="1" fillId="4" borderId="2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0" fontId="1" fillId="0" borderId="26" xfId="0" applyFont="1" applyBorder="1" applyAlignment="1">
      <alignment horizontal="left" vertical="center" wrapText="1"/>
    </xf>
    <xf numFmtId="0" fontId="4" fillId="8" borderId="19" xfId="0" applyFont="1" applyFill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/>
    </xf>
    <xf numFmtId="164" fontId="4" fillId="3" borderId="32" xfId="0" applyNumberFormat="1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/>
    </xf>
    <xf numFmtId="0" fontId="1" fillId="0" borderId="36" xfId="0" applyFont="1" applyBorder="1"/>
    <xf numFmtId="164" fontId="4" fillId="3" borderId="37" xfId="0" applyNumberFormat="1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164" fontId="4" fillId="3" borderId="39" xfId="0" applyNumberFormat="1" applyFont="1" applyFill="1" applyBorder="1" applyAlignment="1">
      <alignment horizontal="center" vertical="center"/>
    </xf>
    <xf numFmtId="0" fontId="4" fillId="9" borderId="19" xfId="0" applyFont="1" applyFill="1" applyBorder="1" applyAlignment="1">
      <alignment horizontal="center" vertical="center"/>
    </xf>
    <xf numFmtId="0" fontId="18" fillId="0" borderId="22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3" fillId="3" borderId="19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21" xfId="0" applyFont="1" applyBorder="1" applyAlignment="1">
      <alignment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0" fontId="8" fillId="0" borderId="41" xfId="0" applyFont="1" applyBorder="1"/>
    <xf numFmtId="0" fontId="0" fillId="0" borderId="41" xfId="0" applyBorder="1" applyAlignment="1">
      <alignment horizontal="center" vertical="center"/>
    </xf>
    <xf numFmtId="0" fontId="0" fillId="0" borderId="41" xfId="0" applyBorder="1"/>
    <xf numFmtId="0" fontId="10" fillId="2" borderId="41" xfId="0" applyFont="1" applyFill="1" applyBorder="1" applyAlignment="1">
      <alignment wrapText="1"/>
    </xf>
    <xf numFmtId="0" fontId="11" fillId="0" borderId="41" xfId="0" applyFont="1" applyBorder="1" applyAlignment="1">
      <alignment horizontal="center" vertical="center"/>
    </xf>
    <xf numFmtId="0" fontId="11" fillId="0" borderId="41" xfId="0" applyFont="1" applyBorder="1"/>
    <xf numFmtId="0" fontId="11" fillId="0" borderId="41" xfId="0" applyFont="1" applyBorder="1" applyAlignment="1">
      <alignment horizontal="center"/>
    </xf>
    <xf numFmtId="0" fontId="12" fillId="0" borderId="41" xfId="0" applyFont="1" applyBorder="1"/>
    <xf numFmtId="0" fontId="0" fillId="0" borderId="0" xfId="0" applyAlignment="1">
      <alignment vertical="center"/>
    </xf>
    <xf numFmtId="0" fontId="1" fillId="0" borderId="26" xfId="0" applyFont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0" fontId="21" fillId="0" borderId="0" xfId="0" applyFont="1" applyBorder="1"/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/>
    <xf numFmtId="0" fontId="15" fillId="2" borderId="0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wrapText="1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12" fillId="0" borderId="0" xfId="0" applyFont="1" applyBorder="1"/>
    <xf numFmtId="0" fontId="0" fillId="0" borderId="0" xfId="0" applyFont="1" applyBorder="1"/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0" borderId="26" xfId="0" applyFont="1" applyFill="1" applyBorder="1"/>
    <xf numFmtId="0" fontId="0" fillId="0" borderId="0" xfId="0" applyFill="1"/>
    <xf numFmtId="0" fontId="8" fillId="0" borderId="0" xfId="0" applyFont="1" applyFill="1"/>
    <xf numFmtId="0" fontId="1" fillId="10" borderId="1" xfId="0" applyFont="1" applyFill="1" applyBorder="1"/>
    <xf numFmtId="164" fontId="1" fillId="10" borderId="3" xfId="0" applyNumberFormat="1" applyFont="1" applyFill="1" applyBorder="1" applyAlignment="1">
      <alignment horizontal="center"/>
    </xf>
    <xf numFmtId="0" fontId="1" fillId="11" borderId="15" xfId="0" applyFont="1" applyFill="1" applyBorder="1" applyAlignment="1">
      <alignment horizontal="center" vertical="center"/>
    </xf>
    <xf numFmtId="0" fontId="1" fillId="11" borderId="1" xfId="0" applyFont="1" applyFill="1" applyBorder="1"/>
    <xf numFmtId="0" fontId="1" fillId="10" borderId="15" xfId="0" applyFont="1" applyFill="1" applyBorder="1" applyAlignment="1">
      <alignment horizontal="center" vertical="center"/>
    </xf>
    <xf numFmtId="0" fontId="10" fillId="7" borderId="0" xfId="0" applyFont="1" applyFill="1" applyAlignment="1">
      <alignment wrapText="1"/>
    </xf>
    <xf numFmtId="0" fontId="1" fillId="12" borderId="15" xfId="0" applyFont="1" applyFill="1" applyBorder="1" applyAlignment="1">
      <alignment horizontal="center" vertical="center"/>
    </xf>
    <xf numFmtId="0" fontId="1" fillId="12" borderId="1" xfId="0" applyFont="1" applyFill="1" applyBorder="1"/>
    <xf numFmtId="164" fontId="1" fillId="12" borderId="3" xfId="0" applyNumberFormat="1" applyFont="1" applyFill="1" applyBorder="1" applyAlignment="1">
      <alignment horizontal="center"/>
    </xf>
    <xf numFmtId="0" fontId="1" fillId="12" borderId="1" xfId="0" applyFont="1" applyFill="1" applyBorder="1" applyAlignment="1">
      <alignment vertical="center"/>
    </xf>
    <xf numFmtId="0" fontId="1" fillId="13" borderId="14" xfId="0" applyFont="1" applyFill="1" applyBorder="1" applyAlignment="1">
      <alignment horizontal="center" vertical="center"/>
    </xf>
    <xf numFmtId="0" fontId="1" fillId="13" borderId="4" xfId="0" applyFont="1" applyFill="1" applyBorder="1"/>
    <xf numFmtId="0" fontId="1" fillId="13" borderId="15" xfId="0" applyFont="1" applyFill="1" applyBorder="1" applyAlignment="1">
      <alignment horizontal="center" vertical="center"/>
    </xf>
    <xf numFmtId="0" fontId="1" fillId="13" borderId="1" xfId="0" applyFont="1" applyFill="1" applyBorder="1"/>
    <xf numFmtId="0" fontId="15" fillId="13" borderId="0" xfId="0" applyFont="1" applyFill="1"/>
    <xf numFmtId="0" fontId="18" fillId="0" borderId="40" xfId="0" applyFont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/>
    </xf>
    <xf numFmtId="0" fontId="9" fillId="5" borderId="0" xfId="0" applyFont="1" applyFill="1" applyAlignment="1">
      <alignment horizontal="center" vertical="center"/>
    </xf>
    <xf numFmtId="0" fontId="0" fillId="0" borderId="41" xfId="0" applyBorder="1" applyAlignment="1">
      <alignment horizontal="center"/>
    </xf>
    <xf numFmtId="0" fontId="10" fillId="2" borderId="41" xfId="0" applyFont="1" applyFill="1" applyBorder="1" applyAlignment="1">
      <alignment horizontal="left" vertical="top" wrapText="1"/>
    </xf>
    <xf numFmtId="0" fontId="10" fillId="2" borderId="41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11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8" fillId="0" borderId="42" xfId="0" applyFont="1" applyBorder="1" applyAlignment="1">
      <alignment horizontal="left"/>
    </xf>
    <xf numFmtId="0" fontId="0" fillId="0" borderId="42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3" fillId="6" borderId="0" xfId="0" applyFont="1" applyFill="1" applyAlignment="1"/>
    <xf numFmtId="0" fontId="9" fillId="10" borderId="0" xfId="0" applyFont="1" applyFill="1" applyAlignment="1">
      <alignment horizontal="center" vertical="center"/>
    </xf>
    <xf numFmtId="0" fontId="15" fillId="7" borderId="0" xfId="0" applyFont="1" applyFill="1" applyAlignment="1"/>
    <xf numFmtId="0" fontId="15" fillId="0" borderId="0" xfId="0" applyFont="1" applyAlignment="1"/>
    <xf numFmtId="0" fontId="10" fillId="7" borderId="0" xfId="0" applyFont="1" applyFill="1" applyAlignment="1">
      <alignment wrapText="1"/>
    </xf>
    <xf numFmtId="0" fontId="15" fillId="0" borderId="0" xfId="0" applyFont="1"/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0" fillId="0" borderId="0" xfId="0" applyFont="1" applyAlignment="1"/>
  </cellXfs>
  <cellStyles count="1">
    <cellStyle name="Normal" xfId="0" builtinId="0"/>
  </cellStyles>
  <dxfs count="203"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font>
        <name val="Verdana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border diagonalUp="0" diagonalDown="0">
        <left style="medium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minor"/>
      </font>
      <fill>
        <patternFill patternType="solid">
          <fgColor indexed="64"/>
          <bgColor rgb="FFEBEBEB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border diagonalUp="0" diagonalDown="0">
        <left style="medium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minor"/>
      </font>
      <fill>
        <patternFill patternType="solid">
          <fgColor indexed="64"/>
          <bgColor rgb="FFEBEBEB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font>
        <name val="Verdana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border diagonalUp="0" diagonalDown="0">
        <left style="medium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minor"/>
      </font>
      <fill>
        <patternFill patternType="solid">
          <fgColor indexed="64"/>
          <bgColor rgb="FFEBEBEB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border diagonalUp="0" diagonalDown="0">
        <left style="medium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minor"/>
      </font>
      <fill>
        <patternFill patternType="solid">
          <fgColor indexed="64"/>
          <bgColor rgb="FFEBEBEB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/>
        <bottom style="medium">
          <color rgb="FF000000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/>
        <bottom style="medium">
          <color rgb="FF000000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/>
        <bottom style="medium">
          <color rgb="FF000000"/>
        </bottom>
      </border>
    </dxf>
    <dxf>
      <font>
        <name val="Verdana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border diagonalUp="0" diagonalDown="0">
        <left style="medium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minor"/>
      </font>
      <fill>
        <patternFill patternType="solid">
          <fgColor indexed="64"/>
          <bgColor rgb="FFEBEBEB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font>
        <name val="Verdana"/>
      </font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indent="0" justifyLastLine="0" shrinkToFit="0" readingOrder="0"/>
      <border diagonalUp="0" diagonalDown="0" outline="0">
        <left/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alignment horizontal="left" vertical="center" textRotation="0" indent="0" justifyLastLine="0" shrinkToFit="0" readingOrder="0"/>
      <border diagonalUp="0" diagonalDown="0" outline="0">
        <left style="medium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minor"/>
      </font>
      <fill>
        <patternFill patternType="solid">
          <fgColor indexed="64"/>
          <bgColor rgb="FFEBEBEB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rgb="FF000000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font>
        <name val="Verdana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border diagonalUp="0" diagonalDown="0">
        <left style="medium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medium">
          <color rgb="FF000000"/>
        </left>
        <top style="medium">
          <color rgb="FF000000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minor"/>
      </font>
      <fill>
        <patternFill patternType="solid">
          <fgColor indexed="64"/>
          <bgColor rgb="FFEBEBEB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font>
        <name val="Verdana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 tint="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border diagonalUp="0" diagonalDown="0">
        <left style="medium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minor"/>
      </font>
      <fill>
        <patternFill patternType="solid">
          <fgColor indexed="64"/>
          <bgColor rgb="FFEBEBEB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/>
        <bottom style="medium">
          <color rgb="FF000000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numFmt numFmtId="164" formatCode="#,##0.00\ &quot;€&quot;"/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/>
        <bottom style="medium">
          <color rgb="FF000000"/>
        </bottom>
      </border>
    </dxf>
    <dxf>
      <font>
        <name val="Verdana"/>
      </font>
      <numFmt numFmtId="164" formatCode="#,##0.00\ &quot;€&quot;"/>
      <alignment horizontal="center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rgb="FF000000"/>
        </right>
        <top/>
        <bottom style="medium">
          <color rgb="FF000000"/>
        </bottom>
      </border>
    </dxf>
    <dxf>
      <font>
        <name val="Verdana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rgb="FF000000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rgb="FF80276C"/>
        <name val="Verdana"/>
        <scheme val="none"/>
      </font>
      <fill>
        <patternFill patternType="solid">
          <fgColor indexed="64"/>
          <bgColor rgb="FFEBEBEB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border diagonalUp="0" diagonalDown="0">
        <left style="medium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80276C"/>
        <name val="Verdana"/>
        <scheme val="minor"/>
      </font>
      <fill>
        <patternFill patternType="solid">
          <fgColor indexed="64"/>
          <bgColor rgb="FFEBEBEB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80276C"/>
      <color rgb="FFFF924A"/>
      <color rgb="FFEBEBEB"/>
      <color rgb="FFDE7A37"/>
      <color rgb="FFC05F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2171700</xdr:colOff>
      <xdr:row>2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0"/>
          <a:ext cx="2219325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2228850</xdr:colOff>
      <xdr:row>0</xdr:row>
      <xdr:rowOff>561975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0"/>
          <a:ext cx="2219325" cy="561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2228850</xdr:colOff>
      <xdr:row>0</xdr:row>
      <xdr:rowOff>561975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875" y="0"/>
          <a:ext cx="2219325" cy="561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2228850</xdr:colOff>
      <xdr:row>0</xdr:row>
      <xdr:rowOff>561975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0"/>
          <a:ext cx="2219325" cy="5619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1805940</xdr:colOff>
      <xdr:row>3</xdr:row>
      <xdr:rowOff>20955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0"/>
          <a:ext cx="2162175" cy="5695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2228850</xdr:colOff>
      <xdr:row>0</xdr:row>
      <xdr:rowOff>561975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0"/>
          <a:ext cx="2219325" cy="5619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2228850</xdr:colOff>
      <xdr:row>0</xdr:row>
      <xdr:rowOff>561975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0"/>
          <a:ext cx="2219325" cy="5619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2228850</xdr:colOff>
      <xdr:row>2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0"/>
          <a:ext cx="2219325" cy="5619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2228850</xdr:colOff>
      <xdr:row>0</xdr:row>
      <xdr:rowOff>558165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0"/>
          <a:ext cx="2219325" cy="5619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au16" displayName="Tableau16" ref="B4:K12" totalsRowCount="1" headerRowDxfId="202" headerRowBorderDxfId="201" tableBorderDxfId="200">
  <autoFilter ref="B4:K11" xr:uid="{00000000-0009-0000-0100-000005000000}"/>
  <tableColumns count="10">
    <tableColumn id="1" xr3:uid="{00000000-0010-0000-0000-000001000000}" name="Type" totalsRowLabel="TOTAL" dataDxfId="199" totalsRowDxfId="198"/>
    <tableColumn id="2" xr3:uid="{00000000-0010-0000-0000-000002000000}" name="Périodicité" dataDxfId="197" totalsRowDxfId="196"/>
    <tableColumn id="3" xr3:uid="{00000000-0010-0000-0000-000003000000}" name="Année de la dernière vérification" dataDxfId="195" totalsRowDxfId="194"/>
    <tableColumn id="4" xr3:uid="{00000000-0010-0000-0000-000004000000}" name="Montant HT prestation 2026" totalsRowFunction="sum" dataDxfId="193" totalsRowDxfId="192"/>
    <tableColumn id="5" xr3:uid="{00000000-0010-0000-0000-000005000000}" name="Montant HT prestation 2027" totalsRowFunction="sum" dataDxfId="191" totalsRowDxfId="190"/>
    <tableColumn id="6" xr3:uid="{00000000-0010-0000-0000-000006000000}" name="Montant HT prestation 2028" totalsRowFunction="custom" dataDxfId="189" totalsRowDxfId="188">
      <totalsRowFormula>SUM(Tableau16[Montant HT prestation 2028])</totalsRowFormula>
    </tableColumn>
    <tableColumn id="7" xr3:uid="{00000000-0010-0000-0000-000007000000}" name="Montant HT prestation 2029" totalsRowFunction="custom" dataDxfId="187" totalsRowDxfId="186">
      <totalsRowFormula>SUM(Tableau16[Montant HT prestation 2029])</totalsRowFormula>
    </tableColumn>
    <tableColumn id="8" xr3:uid="{00000000-0010-0000-0000-000008000000}" name="Forfait annuel (€HT)" totalsRowFunction="sum" dataDxfId="185" totalsRowDxfId="184"/>
    <tableColumn id="9" xr3:uid="{00000000-0010-0000-0000-000009000000}" name="% TVA" totalsRowLabel="0,2" dataDxfId="183" totalsRowDxfId="182"/>
    <tableColumn id="10" xr3:uid="{00000000-0010-0000-0000-00000A000000}" name="Forfait annuel (€TTC)" totalsRowFunction="sum" dataDxfId="181" totalsRowDxfId="18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au15" displayName="Tableau15" ref="B4:K12" totalsRowCount="1" headerRowDxfId="179" headerRowBorderDxfId="178" tableBorderDxfId="177">
  <autoFilter ref="B4:K11" xr:uid="{00000000-0009-0000-0100-000004000000}"/>
  <tableColumns count="10">
    <tableColumn id="1" xr3:uid="{00000000-0010-0000-0100-000001000000}" name="Type" totalsRowLabel="TOTAL" dataDxfId="176" totalsRowDxfId="175"/>
    <tableColumn id="2" xr3:uid="{00000000-0010-0000-0100-000002000000}" name="Périodicité" totalsRowDxfId="174"/>
    <tableColumn id="3" xr3:uid="{00000000-0010-0000-0100-000003000000}" name="Année de la dernière vérification" totalsRowDxfId="173"/>
    <tableColumn id="4" xr3:uid="{00000000-0010-0000-0100-000004000000}" name="Montant HT prestation 2026" totalsRowFunction="sum" dataDxfId="172" totalsRowDxfId="171"/>
    <tableColumn id="5" xr3:uid="{00000000-0010-0000-0100-000005000000}" name="Montant HT prestation 2027" totalsRowFunction="sum" dataDxfId="170" totalsRowDxfId="169"/>
    <tableColumn id="6" xr3:uid="{00000000-0010-0000-0100-000006000000}" name="Montant HT prestation 2028" totalsRowFunction="custom" dataDxfId="168" totalsRowDxfId="167">
      <totalsRowFormula>SUM(Tableau15[Montant HT prestation 2028])</totalsRowFormula>
    </tableColumn>
    <tableColumn id="7" xr3:uid="{00000000-0010-0000-0100-000007000000}" name="Montant HT prestation 2029" totalsRowFunction="custom" dataDxfId="166" totalsRowDxfId="165">
      <totalsRowFormula>SUM(Tableau15[Montant HT prestation 2029])</totalsRowFormula>
    </tableColumn>
    <tableColumn id="8" xr3:uid="{00000000-0010-0000-0100-000008000000}" name="Forfait annuel (€HT)" totalsRowFunction="sum" dataDxfId="164" totalsRowDxfId="163"/>
    <tableColumn id="9" xr3:uid="{00000000-0010-0000-0100-000009000000}" name="% TVA" totalsRowLabel="0,2" dataDxfId="162" totalsRowDxfId="161"/>
    <tableColumn id="10" xr3:uid="{00000000-0010-0000-0100-00000A000000}" name="Forfait annuel (€TTC)" totalsRowFunction="sum" dataDxfId="160" totalsRowDxfId="159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Tableau19" displayName="Tableau19" ref="B4:K12" totalsRowCount="1" headerRowDxfId="158" headerRowBorderDxfId="157" tableBorderDxfId="156">
  <autoFilter ref="B4:K11" xr:uid="{00000000-0009-0000-0100-000008000000}"/>
  <tableColumns count="10">
    <tableColumn id="1" xr3:uid="{00000000-0010-0000-0200-000001000000}" name="Type" totalsRowLabel="TOTAL" dataDxfId="155" totalsRowDxfId="154"/>
    <tableColumn id="2" xr3:uid="{00000000-0010-0000-0200-000002000000}" name="Périodicité" dataDxfId="153" totalsRowDxfId="152"/>
    <tableColumn id="3" xr3:uid="{00000000-0010-0000-0200-000003000000}" name="Année de la dernière vérification" dataDxfId="151" totalsRowDxfId="150"/>
    <tableColumn id="4" xr3:uid="{00000000-0010-0000-0200-000004000000}" name="Montant HT prestation 2026" totalsRowFunction="sum" dataDxfId="149" totalsRowDxfId="148"/>
    <tableColumn id="5" xr3:uid="{00000000-0010-0000-0200-000005000000}" name="Montant HT prestation 2027" totalsRowFunction="sum" dataDxfId="147" totalsRowDxfId="146"/>
    <tableColumn id="6" xr3:uid="{00000000-0010-0000-0200-000006000000}" name="Montant HT prestation 2028" totalsRowFunction="custom" dataDxfId="145" totalsRowDxfId="144">
      <totalsRowFormula>SUM(Tableau19[Montant HT prestation 2028])</totalsRowFormula>
    </tableColumn>
    <tableColumn id="7" xr3:uid="{00000000-0010-0000-0200-000007000000}" name="Montant HT prestation 2029" totalsRowFunction="custom" dataDxfId="143" totalsRowDxfId="142">
      <totalsRowFormula>SUM(Tableau19[Montant HT prestation 2029])</totalsRowFormula>
    </tableColumn>
    <tableColumn id="8" xr3:uid="{00000000-0010-0000-0200-000008000000}" name="Forfait annuel (€HT)" totalsRowFunction="sum" dataDxfId="141" totalsRowDxfId="140"/>
    <tableColumn id="9" xr3:uid="{00000000-0010-0000-0200-000009000000}" name="% TVA" totalsRowLabel="0,2" dataDxfId="139" totalsRowDxfId="138"/>
    <tableColumn id="10" xr3:uid="{00000000-0010-0000-0200-00000A000000}" name="Forfait annuel (€TTC)" totalsRowFunction="sum" dataDxfId="137" totalsRowDxfId="136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Tableau1538" displayName="Tableau1538" ref="B4:K11" totalsRowCount="1" headerRowDxfId="135" headerRowBorderDxfId="134" tableBorderDxfId="133">
  <autoFilter ref="B4:K10" xr:uid="{00000000-0009-0000-0100-000007000000}"/>
  <tableColumns count="10">
    <tableColumn id="1" xr3:uid="{00000000-0010-0000-0300-000001000000}" name="Type" totalsRowLabel="TOTAL" dataDxfId="132" totalsRowDxfId="131"/>
    <tableColumn id="2" xr3:uid="{00000000-0010-0000-0300-000002000000}" name="Périodicité" dataDxfId="130" totalsRowDxfId="129"/>
    <tableColumn id="3" xr3:uid="{00000000-0010-0000-0300-000003000000}" name="Année de la dernière vérification" dataDxfId="128" totalsRowDxfId="127"/>
    <tableColumn id="4" xr3:uid="{00000000-0010-0000-0300-000004000000}" name="Montant HT prestation 2026" totalsRowFunction="sum" dataDxfId="126" totalsRowDxfId="125"/>
    <tableColumn id="5" xr3:uid="{00000000-0010-0000-0300-000005000000}" name="Montant HT prestation 2027" totalsRowFunction="sum" dataDxfId="124" totalsRowDxfId="123"/>
    <tableColumn id="6" xr3:uid="{00000000-0010-0000-0300-000006000000}" name="Montant HT prestation 2028" totalsRowFunction="custom" dataDxfId="122" totalsRowDxfId="121">
      <totalsRowFormula>SUM(Tableau1538[Montant HT prestation 2028])</totalsRowFormula>
    </tableColumn>
    <tableColumn id="7" xr3:uid="{00000000-0010-0000-0300-000007000000}" name="Montant HT prestation 2029" totalsRowFunction="custom" dataDxfId="120" totalsRowDxfId="119">
      <totalsRowFormula>SUM(Tableau1538[Montant HT prestation 2029])</totalsRowFormula>
    </tableColumn>
    <tableColumn id="8" xr3:uid="{00000000-0010-0000-0300-000008000000}" name="Forfait annuel (€HT)" totalsRowFunction="sum" dataDxfId="118" totalsRowDxfId="117"/>
    <tableColumn id="9" xr3:uid="{00000000-0010-0000-0300-000009000000}" name="% TVA" totalsRowLabel="0,2" dataDxfId="116" totalsRowDxfId="115"/>
    <tableColumn id="10" xr3:uid="{00000000-0010-0000-0300-00000A000000}" name="Forfait annuel (€TTC)" totalsRowFunction="sum" dataDxfId="114" totalsRowDxfId="113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4000000}" name="Tableau1611" displayName="Tableau1611" ref="B4:K12" totalsRowCount="1" headerRowDxfId="112" headerRowBorderDxfId="111" tableBorderDxfId="110">
  <autoFilter ref="B4:K11" xr:uid="{00000000-0009-0000-0100-00000A000000}"/>
  <tableColumns count="10">
    <tableColumn id="1" xr3:uid="{00000000-0010-0000-0400-000001000000}" name="Type" totalsRowLabel="TOTAL" dataDxfId="109" totalsRowDxfId="108"/>
    <tableColumn id="2" xr3:uid="{00000000-0010-0000-0400-000002000000}" name="Périodicité" totalsRowDxfId="107"/>
    <tableColumn id="3" xr3:uid="{00000000-0010-0000-0400-000003000000}" name="Année de la dernière vérification" dataDxfId="106" totalsRowDxfId="105"/>
    <tableColumn id="4" xr3:uid="{00000000-0010-0000-0400-000004000000}" name="Montant HT prestation 2026" totalsRowFunction="sum" dataDxfId="104" totalsRowDxfId="103"/>
    <tableColumn id="5" xr3:uid="{00000000-0010-0000-0400-000005000000}" name="Montant HT prestation 2027" totalsRowFunction="sum" dataDxfId="102" totalsRowDxfId="101"/>
    <tableColumn id="6" xr3:uid="{00000000-0010-0000-0400-000006000000}" name="Montant HT prestation 2028" totalsRowFunction="custom" dataDxfId="100" totalsRowDxfId="99">
      <totalsRowFormula>SUM(Tableau1611[Montant HT prestation 2028])</totalsRowFormula>
    </tableColumn>
    <tableColumn id="7" xr3:uid="{00000000-0010-0000-0400-000007000000}" name="Montant HT prestation 2029" totalsRowFunction="custom" dataDxfId="98" totalsRowDxfId="97">
      <totalsRowFormula>SUM(Tableau1611[Montant HT prestation 2029])</totalsRowFormula>
    </tableColumn>
    <tableColumn id="8" xr3:uid="{00000000-0010-0000-0400-000008000000}" name="Forfait annuel (€HT)" totalsRowFunction="sum" dataDxfId="96" totalsRowDxfId="95"/>
    <tableColumn id="9" xr3:uid="{00000000-0010-0000-0400-000009000000}" name="% TVA" totalsRowLabel="0,2" dataDxfId="94" totalsRowDxfId="93"/>
    <tableColumn id="10" xr3:uid="{00000000-0010-0000-0400-00000A000000}" name="Forfait annuel (€TTC)" totalsRowFunction="sum" dataDxfId="92" totalsRowDxfId="91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5000000}" name="Tableau14" displayName="Tableau14" ref="B4:K12" totalsRowCount="1" headerRowDxfId="90" headerRowBorderDxfId="89" tableBorderDxfId="88">
  <autoFilter ref="B4:K11" xr:uid="{00000000-0009-0000-0100-000003000000}"/>
  <tableColumns count="10">
    <tableColumn id="1" xr3:uid="{00000000-0010-0000-0500-000001000000}" name="Type" totalsRowLabel="TOTAL" dataDxfId="87" totalsRowDxfId="86"/>
    <tableColumn id="2" xr3:uid="{00000000-0010-0000-0500-000002000000}" name="Périodicité" dataDxfId="85" totalsRowDxfId="84"/>
    <tableColumn id="3" xr3:uid="{00000000-0010-0000-0500-000003000000}" name="Année de la dernière vérification" dataDxfId="83" totalsRowDxfId="82"/>
    <tableColumn id="4" xr3:uid="{00000000-0010-0000-0500-000004000000}" name="Montant HT prestation 2026" totalsRowFunction="sum" dataDxfId="81" totalsRowDxfId="80"/>
    <tableColumn id="5" xr3:uid="{00000000-0010-0000-0500-000005000000}" name="Montant HT prestation 2027" totalsRowFunction="sum" dataDxfId="79" totalsRowDxfId="78"/>
    <tableColumn id="6" xr3:uid="{00000000-0010-0000-0500-000006000000}" name="Montant HT prestation 2028" totalsRowFunction="custom" dataDxfId="77" totalsRowDxfId="76">
      <totalsRowFormula>SUM(Tableau14[Montant HT prestation 2028])</totalsRowFormula>
    </tableColumn>
    <tableColumn id="7" xr3:uid="{00000000-0010-0000-0500-000007000000}" name="Montant HT prestation 2029" totalsRowFunction="custom" dataDxfId="75" totalsRowDxfId="74">
      <totalsRowFormula>SUM(Tableau14[Montant HT prestation 2029])</totalsRowFormula>
    </tableColumn>
    <tableColumn id="8" xr3:uid="{00000000-0010-0000-0500-000008000000}" name="Forfait annuel (€HT)" totalsRowFunction="sum" dataDxfId="73" totalsRowDxfId="72"/>
    <tableColumn id="9" xr3:uid="{00000000-0010-0000-0500-000009000000}" name="% TVA" totalsRowLabel="0,2" dataDxfId="71" totalsRowDxfId="70"/>
    <tableColumn id="10" xr3:uid="{00000000-0010-0000-0500-00000A000000}" name="Forfait annuel (€TTC)" totalsRowFunction="sum" dataDxfId="69" totalsRowDxfId="68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6000000}" name="Tableau1" displayName="Tableau1" ref="B4:K12" totalsRowCount="1" headerRowDxfId="67" headerRowBorderDxfId="66" tableBorderDxfId="65">
  <autoFilter ref="B4:K11" xr:uid="{00000000-0009-0000-0100-000001000000}"/>
  <tableColumns count="10">
    <tableColumn id="1" xr3:uid="{00000000-0010-0000-0600-000001000000}" name="Type" totalsRowLabel="TOTAL" dataDxfId="64" totalsRowDxfId="63"/>
    <tableColumn id="2" xr3:uid="{00000000-0010-0000-0600-000002000000}" name="Périodicité" dataDxfId="62" totalsRowDxfId="61"/>
    <tableColumn id="3" xr3:uid="{00000000-0010-0000-0600-000003000000}" name="Année de la dernière vérification" dataDxfId="60" totalsRowDxfId="59"/>
    <tableColumn id="4" xr3:uid="{00000000-0010-0000-0600-000004000000}" name="Montant HT prestation 2026" totalsRowFunction="sum" dataDxfId="58" totalsRowDxfId="57"/>
    <tableColumn id="5" xr3:uid="{00000000-0010-0000-0600-000005000000}" name="Montant HT prestation 2027" totalsRowFunction="sum" dataDxfId="56" totalsRowDxfId="55"/>
    <tableColumn id="6" xr3:uid="{00000000-0010-0000-0600-000006000000}" name="Montant HT prestation 2028" totalsRowFunction="custom" dataDxfId="54" totalsRowDxfId="53">
      <totalsRowFormula>SUM(Tableau1[Montant HT prestation 2028])</totalsRowFormula>
    </tableColumn>
    <tableColumn id="7" xr3:uid="{00000000-0010-0000-0600-000007000000}" name="Montant HT prestation 2029" totalsRowFunction="custom" dataDxfId="52" totalsRowDxfId="51">
      <totalsRowFormula>SUM(Tableau1[Montant HT prestation 2029])</totalsRowFormula>
    </tableColumn>
    <tableColumn id="8" xr3:uid="{00000000-0010-0000-0600-000008000000}" name="Forfait annuel (€HT)" totalsRowFunction="sum" dataDxfId="50" totalsRowDxfId="49"/>
    <tableColumn id="9" xr3:uid="{00000000-0010-0000-0600-000009000000}" name="% TVA" totalsRowLabel="0,2" dataDxfId="48" totalsRowDxfId="47"/>
    <tableColumn id="10" xr3:uid="{00000000-0010-0000-0600-00000A000000}" name="Forfait annuel (€TTC)" totalsRowFunction="sum" dataDxfId="46" totalsRowDxfId="45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7000000}" name="Tableau1537" displayName="Tableau1537" ref="B4:K12" totalsRowCount="1" headerRowDxfId="44" headerRowBorderDxfId="43" tableBorderDxfId="42">
  <autoFilter ref="B4:K11" xr:uid="{00000000-0009-0000-0100-000006000000}"/>
  <tableColumns count="10">
    <tableColumn id="1" xr3:uid="{00000000-0010-0000-0700-000001000000}" name="Type" totalsRowLabel="TOTAL" dataDxfId="41" totalsRowDxfId="40"/>
    <tableColumn id="2" xr3:uid="{00000000-0010-0000-0700-000002000000}" name="Périodicité" dataDxfId="39" totalsRowDxfId="38"/>
    <tableColumn id="3" xr3:uid="{00000000-0010-0000-0700-000003000000}" name="Année de la dernière vérification" dataDxfId="37" totalsRowDxfId="36"/>
    <tableColumn id="4" xr3:uid="{00000000-0010-0000-0700-000004000000}" name="Montant HT prestation 2026" totalsRowFunction="sum" dataDxfId="35" totalsRowDxfId="34"/>
    <tableColumn id="5" xr3:uid="{00000000-0010-0000-0700-000005000000}" name="Montant HT prestation 2027" totalsRowFunction="sum" dataDxfId="33" totalsRowDxfId="32"/>
    <tableColumn id="6" xr3:uid="{00000000-0010-0000-0700-000006000000}" name="Montant HT prestation 2028" totalsRowFunction="custom" dataDxfId="31" totalsRowDxfId="30">
      <totalsRowFormula>SUM(Tableau1537[Montant HT prestation 2028])</totalsRowFormula>
    </tableColumn>
    <tableColumn id="7" xr3:uid="{00000000-0010-0000-0700-000007000000}" name="Montant HT prestation 2029" totalsRowFunction="custom" dataDxfId="29" totalsRowDxfId="28">
      <totalsRowFormula>SUM(Tableau1537[Montant HT prestation 2029])</totalsRowFormula>
    </tableColumn>
    <tableColumn id="8" xr3:uid="{00000000-0010-0000-0700-000008000000}" name="Forfait annuel (€HT)" totalsRowFunction="sum" dataDxfId="27" totalsRowDxfId="26"/>
    <tableColumn id="9" xr3:uid="{00000000-0010-0000-0700-000009000000}" name="% TVA" totalsRowLabel="0,2" dataDxfId="25" totalsRowDxfId="24"/>
    <tableColumn id="10" xr3:uid="{00000000-0010-0000-0700-00000A000000}" name="Forfait annuel (€TTC)" totalsRowFunction="sum" dataDxfId="23" totalsRowDxfId="22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8000000}" name="Tableau153" displayName="Tableau153" ref="B4:K12" totalsRowCount="1" headerRowDxfId="21" headerRowBorderDxfId="20" tableBorderDxfId="19">
  <autoFilter ref="B4:K11" xr:uid="{00000000-0009-0000-0100-000002000000}"/>
  <tableColumns count="10">
    <tableColumn id="1" xr3:uid="{00000000-0010-0000-0800-000001000000}" name="Type" totalsRowLabel="TOTAL" dataDxfId="18" totalsRowDxfId="17"/>
    <tableColumn id="2" xr3:uid="{00000000-0010-0000-0800-000002000000}" name="Périodicité" dataDxfId="16" totalsRowDxfId="15"/>
    <tableColumn id="3" xr3:uid="{00000000-0010-0000-0800-000003000000}" name="Année de la dernière vérification" dataDxfId="14" totalsRowDxfId="13"/>
    <tableColumn id="4" xr3:uid="{00000000-0010-0000-0800-000004000000}" name="Montant HT prestation 2026" totalsRowFunction="sum" dataDxfId="12" totalsRowDxfId="11"/>
    <tableColumn id="5" xr3:uid="{00000000-0010-0000-0800-000005000000}" name="Montant HT prestation 2027" totalsRowFunction="sum" dataDxfId="10" totalsRowDxfId="9"/>
    <tableColumn id="6" xr3:uid="{00000000-0010-0000-0800-000006000000}" name="Montant HT prestation 2028" totalsRowFunction="custom" totalsRowDxfId="8">
      <totalsRowFormula>SUM(Tableau153[Montant HT prestation 2028])</totalsRowFormula>
    </tableColumn>
    <tableColumn id="7" xr3:uid="{00000000-0010-0000-0800-000007000000}" name="Montant HT prestation 2029" totalsRowFunction="custom" dataDxfId="7" totalsRowDxfId="6">
      <totalsRowFormula>SUM(Tableau153[Montant HT prestation 2029])</totalsRowFormula>
    </tableColumn>
    <tableColumn id="8" xr3:uid="{00000000-0010-0000-0800-000008000000}" name="Forfait annuel (€HT)" totalsRowFunction="sum" dataDxfId="5" totalsRowDxfId="4"/>
    <tableColumn id="9" xr3:uid="{00000000-0010-0000-0800-000009000000}" name="% TVA" totalsRowLabel="0,2" dataDxfId="3" totalsRowDxfId="2"/>
    <tableColumn id="10" xr3:uid="{00000000-0010-0000-0800-00000A000000}" name="Forfait annuel (€TTC)" totalsRowFunction="sum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"/>
  <sheetViews>
    <sheetView workbookViewId="0">
      <selection activeCell="B1" sqref="B1:K1"/>
    </sheetView>
  </sheetViews>
  <sheetFormatPr baseColWidth="10" defaultColWidth="8.85546875" defaultRowHeight="15"/>
  <cols>
    <col min="2" max="2" width="51.140625" customWidth="1"/>
    <col min="3" max="3" width="15.42578125" customWidth="1"/>
    <col min="4" max="4" width="18" customWidth="1"/>
    <col min="5" max="6" width="16.28515625" customWidth="1"/>
    <col min="7" max="8" width="16.42578125" customWidth="1"/>
    <col min="9" max="9" width="24.5703125" customWidth="1"/>
    <col min="10" max="10" width="21.42578125" customWidth="1"/>
    <col min="11" max="11" width="27.7109375" customWidth="1"/>
  </cols>
  <sheetData>
    <row r="1" spans="1:11" ht="19.5">
      <c r="B1" s="133" t="s">
        <v>187</v>
      </c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9.5"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</row>
    <row r="3" spans="1:11" ht="15.75" thickBot="1">
      <c r="C3" s="15"/>
    </row>
    <row r="4" spans="1:11" ht="45.75" thickBot="1">
      <c r="A4" s="3"/>
      <c r="B4" s="8" t="s">
        <v>1</v>
      </c>
      <c r="C4" s="8" t="s">
        <v>2</v>
      </c>
      <c r="D4" s="17" t="s">
        <v>3</v>
      </c>
      <c r="E4" s="21" t="s">
        <v>178</v>
      </c>
      <c r="F4" s="22" t="s">
        <v>179</v>
      </c>
      <c r="G4" s="22" t="s">
        <v>180</v>
      </c>
      <c r="H4" s="22" t="s">
        <v>181</v>
      </c>
      <c r="I4" s="18" t="s">
        <v>4</v>
      </c>
      <c r="J4" s="8" t="s">
        <v>5</v>
      </c>
      <c r="K4" s="10" t="s">
        <v>6</v>
      </c>
    </row>
    <row r="5" spans="1:11">
      <c r="B5" s="31" t="s">
        <v>7</v>
      </c>
      <c r="C5" s="28" t="s">
        <v>8</v>
      </c>
      <c r="D5" s="28">
        <v>2025</v>
      </c>
      <c r="E5" s="23"/>
      <c r="F5" s="6"/>
      <c r="G5" s="6"/>
      <c r="H5" s="6"/>
      <c r="I5" s="19"/>
      <c r="J5" s="6"/>
      <c r="K5" s="7"/>
    </row>
    <row r="6" spans="1:11">
      <c r="B6" s="32" t="s">
        <v>9</v>
      </c>
      <c r="C6" s="29" t="s">
        <v>10</v>
      </c>
      <c r="D6" s="29">
        <v>2025</v>
      </c>
      <c r="E6" s="24"/>
      <c r="F6" s="4"/>
      <c r="G6" s="4"/>
      <c r="H6" s="4"/>
      <c r="I6" s="20"/>
      <c r="J6" s="4"/>
      <c r="K6" s="5"/>
    </row>
    <row r="7" spans="1:11">
      <c r="B7" s="32" t="s">
        <v>11</v>
      </c>
      <c r="C7" s="29" t="s">
        <v>12</v>
      </c>
      <c r="D7" s="29">
        <v>2023</v>
      </c>
      <c r="E7" s="24"/>
      <c r="F7" s="4"/>
      <c r="G7" s="4"/>
      <c r="H7" s="4"/>
      <c r="I7" s="20"/>
      <c r="J7" s="4"/>
      <c r="K7" s="5"/>
    </row>
    <row r="8" spans="1:11">
      <c r="B8" s="32" t="s">
        <v>13</v>
      </c>
      <c r="C8" s="29" t="s">
        <v>14</v>
      </c>
      <c r="D8" s="29">
        <v>2023</v>
      </c>
      <c r="E8" s="24"/>
      <c r="F8" s="4"/>
      <c r="G8" s="4"/>
      <c r="H8" s="4"/>
      <c r="I8" s="20"/>
      <c r="J8" s="4"/>
      <c r="K8" s="5"/>
    </row>
    <row r="9" spans="1:11">
      <c r="B9" s="32" t="s">
        <v>15</v>
      </c>
      <c r="C9" s="29" t="s">
        <v>16</v>
      </c>
      <c r="D9" s="29">
        <v>2025</v>
      </c>
      <c r="E9" s="24"/>
      <c r="F9" s="4"/>
      <c r="G9" s="4"/>
      <c r="H9" s="4"/>
      <c r="I9" s="20"/>
      <c r="J9" s="4"/>
      <c r="K9" s="5"/>
    </row>
    <row r="10" spans="1:11">
      <c r="B10" s="32" t="s">
        <v>17</v>
      </c>
      <c r="C10" s="29" t="s">
        <v>10</v>
      </c>
      <c r="D10" s="29">
        <v>2025</v>
      </c>
      <c r="E10" s="24"/>
      <c r="F10" s="4"/>
      <c r="G10" s="4"/>
      <c r="H10" s="4"/>
      <c r="I10" s="20"/>
      <c r="J10" s="4"/>
      <c r="K10" s="5"/>
    </row>
    <row r="11" spans="1:11" ht="58.5" thickBot="1">
      <c r="B11" s="33" t="s">
        <v>18</v>
      </c>
      <c r="C11" s="30" t="s">
        <v>10</v>
      </c>
      <c r="D11" s="30">
        <v>2025</v>
      </c>
      <c r="E11" s="26"/>
      <c r="F11" s="27"/>
      <c r="G11" s="27"/>
      <c r="H11" s="27"/>
      <c r="I11" s="20"/>
      <c r="J11" s="4"/>
      <c r="K11" s="5"/>
    </row>
    <row r="12" spans="1:11" ht="25.5" thickBot="1">
      <c r="B12" s="13" t="s">
        <v>19</v>
      </c>
      <c r="C12" s="64"/>
      <c r="D12" s="64"/>
      <c r="E12" s="67">
        <f>SUBTOTAL(109,Tableau16[Montant HT prestation 2026])</f>
        <v>0</v>
      </c>
      <c r="F12" s="68">
        <f>SUBTOTAL(109,Tableau16[Montant HT prestation 2027])</f>
        <v>0</v>
      </c>
      <c r="G12" s="68">
        <f>SUM(Tableau16[Montant HT prestation 2028])</f>
        <v>0</v>
      </c>
      <c r="H12" s="69">
        <f>SUM(Tableau16[Montant HT prestation 2029])</f>
        <v>0</v>
      </c>
      <c r="I12" s="12">
        <f>SUBTOTAL(109,Tableau16[Forfait annuel (€HT)])</f>
        <v>0</v>
      </c>
      <c r="J12" s="58" t="s">
        <v>20</v>
      </c>
      <c r="K12" s="11">
        <f>SUBTOTAL(109,Tableau16[Forfait annuel (€TTC)])</f>
        <v>0</v>
      </c>
    </row>
    <row r="13" spans="1:11">
      <c r="C13" s="15"/>
    </row>
    <row r="14" spans="1:11">
      <c r="B14" s="135" t="s">
        <v>21</v>
      </c>
      <c r="C14" s="136"/>
      <c r="D14" s="136"/>
      <c r="E14" s="136"/>
      <c r="F14" s="136"/>
      <c r="G14" s="136"/>
      <c r="H14" s="136"/>
      <c r="I14" s="136"/>
      <c r="J14" s="136"/>
      <c r="K14" s="137"/>
    </row>
    <row r="15" spans="1:11">
      <c r="B15" s="138"/>
      <c r="C15" s="138"/>
      <c r="D15" s="138"/>
      <c r="E15" s="138"/>
      <c r="F15" s="138"/>
      <c r="G15" s="138"/>
      <c r="H15" s="138"/>
      <c r="I15" s="138"/>
      <c r="J15" s="138"/>
      <c r="K15" s="138"/>
    </row>
    <row r="16" spans="1:11" ht="18.75">
      <c r="B16" s="139" t="s">
        <v>22</v>
      </c>
      <c r="C16" s="139"/>
      <c r="D16" s="139"/>
      <c r="E16" s="139"/>
      <c r="F16" s="139"/>
      <c r="G16" s="139" t="s">
        <v>23</v>
      </c>
      <c r="H16" s="139"/>
    </row>
    <row r="17" spans="2:8">
      <c r="B17" s="35" t="s">
        <v>24</v>
      </c>
      <c r="C17" s="15"/>
    </row>
    <row r="18" spans="2:8">
      <c r="B18" t="s">
        <v>25</v>
      </c>
      <c r="C18" s="15"/>
      <c r="G18" s="132">
        <v>0</v>
      </c>
      <c r="H18" s="132"/>
    </row>
    <row r="19" spans="2:8">
      <c r="B19" t="s">
        <v>26</v>
      </c>
      <c r="C19" s="15"/>
      <c r="G19" s="132">
        <v>1</v>
      </c>
      <c r="H19" s="132"/>
    </row>
    <row r="20" spans="2:8">
      <c r="B20" t="s">
        <v>27</v>
      </c>
      <c r="C20" s="15"/>
      <c r="G20" s="132">
        <v>0</v>
      </c>
      <c r="H20" s="132"/>
    </row>
    <row r="21" spans="2:8">
      <c r="B21" t="s">
        <v>28</v>
      </c>
      <c r="C21" s="15"/>
      <c r="G21" s="132">
        <v>0</v>
      </c>
      <c r="H21" s="132"/>
    </row>
    <row r="22" spans="2:8">
      <c r="B22" t="s">
        <v>29</v>
      </c>
      <c r="C22" s="15"/>
      <c r="G22" s="132">
        <v>0</v>
      </c>
      <c r="H22" s="132"/>
    </row>
    <row r="23" spans="2:8">
      <c r="C23" s="15"/>
    </row>
    <row r="24" spans="2:8">
      <c r="B24" s="35" t="s">
        <v>30</v>
      </c>
      <c r="C24" s="15"/>
    </row>
    <row r="25" spans="2:8">
      <c r="B25" t="s">
        <v>31</v>
      </c>
      <c r="C25" s="15"/>
      <c r="G25" s="132">
        <v>8</v>
      </c>
      <c r="H25" s="132"/>
    </row>
    <row r="26" spans="2:8">
      <c r="B26" t="s">
        <v>32</v>
      </c>
      <c r="C26" s="15"/>
      <c r="G26" s="132">
        <v>1</v>
      </c>
      <c r="H26" s="132"/>
    </row>
    <row r="27" spans="2:8">
      <c r="B27" t="s">
        <v>33</v>
      </c>
      <c r="C27" s="15"/>
      <c r="G27" s="132">
        <v>1</v>
      </c>
      <c r="H27" s="132"/>
    </row>
    <row r="28" spans="2:8">
      <c r="B28" t="s">
        <v>34</v>
      </c>
      <c r="C28" s="15"/>
      <c r="G28" s="132">
        <v>3</v>
      </c>
      <c r="H28" s="132"/>
    </row>
    <row r="29" spans="2:8">
      <c r="B29" t="s">
        <v>35</v>
      </c>
      <c r="C29" s="15"/>
      <c r="G29" s="132">
        <v>0</v>
      </c>
      <c r="H29" s="132"/>
    </row>
    <row r="30" spans="2:8">
      <c r="B30" t="s">
        <v>36</v>
      </c>
      <c r="C30" s="15"/>
      <c r="G30" s="132">
        <v>0</v>
      </c>
      <c r="H30" s="132"/>
    </row>
    <row r="31" spans="2:8">
      <c r="B31" t="s">
        <v>37</v>
      </c>
      <c r="C31" s="15"/>
      <c r="G31" s="132">
        <v>0</v>
      </c>
      <c r="H31" s="132"/>
    </row>
    <row r="32" spans="2:8">
      <c r="B32" t="s">
        <v>38</v>
      </c>
      <c r="C32" s="15"/>
      <c r="G32" s="132">
        <v>0</v>
      </c>
      <c r="H32" s="132"/>
    </row>
    <row r="33" spans="2:8">
      <c r="B33" t="s">
        <v>39</v>
      </c>
      <c r="C33" s="15"/>
      <c r="G33" s="132">
        <v>12</v>
      </c>
      <c r="H33" s="132"/>
    </row>
    <row r="34" spans="2:8">
      <c r="B34" t="s">
        <v>29</v>
      </c>
      <c r="C34" s="15"/>
      <c r="G34" s="132">
        <v>0</v>
      </c>
      <c r="H34" s="132"/>
    </row>
    <row r="35" spans="2:8">
      <c r="C35" s="15"/>
    </row>
    <row r="36" spans="2:8">
      <c r="B36" s="35" t="s">
        <v>40</v>
      </c>
      <c r="C36" s="15"/>
    </row>
    <row r="37" spans="2:8">
      <c r="B37" t="s">
        <v>41</v>
      </c>
      <c r="C37" s="15" t="s">
        <v>42</v>
      </c>
      <c r="D37" t="s">
        <v>43</v>
      </c>
      <c r="E37" s="132"/>
      <c r="F37" s="132"/>
      <c r="G37" s="132">
        <v>1</v>
      </c>
      <c r="H37" s="132"/>
    </row>
    <row r="38" spans="2:8">
      <c r="B38" t="s">
        <v>44</v>
      </c>
      <c r="C38" s="15" t="s">
        <v>42</v>
      </c>
      <c r="D38" t="s">
        <v>43</v>
      </c>
      <c r="E38" s="132"/>
      <c r="F38" s="132"/>
      <c r="G38" s="132">
        <v>1</v>
      </c>
      <c r="H38" s="132"/>
    </row>
    <row r="39" spans="2:8">
      <c r="B39" t="s">
        <v>45</v>
      </c>
      <c r="C39" s="15" t="s">
        <v>46</v>
      </c>
      <c r="D39" t="s">
        <v>47</v>
      </c>
      <c r="E39" s="132"/>
      <c r="F39" s="132"/>
      <c r="G39" s="132">
        <v>1</v>
      </c>
      <c r="H39" s="132"/>
    </row>
    <row r="40" spans="2:8">
      <c r="B40" t="s">
        <v>48</v>
      </c>
      <c r="C40" s="15" t="s">
        <v>49</v>
      </c>
      <c r="D40" t="s">
        <v>50</v>
      </c>
      <c r="E40" s="132"/>
      <c r="F40" s="132"/>
      <c r="G40" s="132">
        <v>1</v>
      </c>
      <c r="H40" s="132"/>
    </row>
    <row r="41" spans="2:8">
      <c r="B41" t="s">
        <v>51</v>
      </c>
      <c r="C41" s="15" t="s">
        <v>52</v>
      </c>
      <c r="D41" t="s">
        <v>53</v>
      </c>
      <c r="E41" s="132"/>
      <c r="F41" s="132"/>
      <c r="G41" s="132">
        <v>1</v>
      </c>
      <c r="H41" s="132"/>
    </row>
    <row r="42" spans="2:8">
      <c r="B42" t="s">
        <v>54</v>
      </c>
      <c r="C42" s="15" t="s">
        <v>55</v>
      </c>
      <c r="D42" t="s">
        <v>56</v>
      </c>
      <c r="E42" s="132"/>
      <c r="F42" s="132"/>
      <c r="G42" s="132">
        <v>1</v>
      </c>
      <c r="H42" s="132"/>
    </row>
    <row r="43" spans="2:8">
      <c r="B43" t="s">
        <v>57</v>
      </c>
      <c r="C43" s="15" t="s">
        <v>58</v>
      </c>
      <c r="D43" t="s">
        <v>59</v>
      </c>
      <c r="E43" s="132"/>
      <c r="F43" s="132"/>
      <c r="G43" s="132">
        <v>1</v>
      </c>
      <c r="H43" s="132"/>
    </row>
    <row r="44" spans="2:8">
      <c r="B44" t="s">
        <v>57</v>
      </c>
      <c r="C44" s="15" t="s">
        <v>60</v>
      </c>
      <c r="D44" t="s">
        <v>61</v>
      </c>
      <c r="E44" s="132"/>
      <c r="F44" s="132"/>
      <c r="G44" s="132">
        <v>1</v>
      </c>
      <c r="H44" s="132"/>
    </row>
    <row r="45" spans="2:8">
      <c r="B45" t="s">
        <v>54</v>
      </c>
      <c r="C45" s="15" t="s">
        <v>46</v>
      </c>
      <c r="D45" t="s">
        <v>62</v>
      </c>
      <c r="E45" s="132"/>
      <c r="F45" s="132"/>
      <c r="G45" s="132">
        <v>1</v>
      </c>
      <c r="H45" s="132"/>
    </row>
    <row r="46" spans="2:8" ht="14.45" customHeight="1">
      <c r="B46" t="s">
        <v>63</v>
      </c>
      <c r="C46" s="15" t="s">
        <v>64</v>
      </c>
      <c r="D46" t="s">
        <v>65</v>
      </c>
      <c r="E46" s="132" t="s">
        <v>66</v>
      </c>
      <c r="F46" s="132"/>
      <c r="G46" s="132">
        <v>1</v>
      </c>
      <c r="H46" s="132"/>
    </row>
    <row r="47" spans="2:8">
      <c r="B47" t="s">
        <v>63</v>
      </c>
      <c r="C47" s="15" t="s">
        <v>67</v>
      </c>
      <c r="D47">
        <v>62011211</v>
      </c>
      <c r="E47" s="132" t="s">
        <v>68</v>
      </c>
      <c r="F47" s="132"/>
      <c r="G47" s="132">
        <v>1</v>
      </c>
      <c r="H47" s="132"/>
    </row>
    <row r="48" spans="2:8">
      <c r="B48" t="s">
        <v>63</v>
      </c>
      <c r="C48" s="15" t="s">
        <v>67</v>
      </c>
      <c r="D48">
        <v>167029712</v>
      </c>
      <c r="E48" s="132" t="s">
        <v>69</v>
      </c>
      <c r="F48" s="132"/>
      <c r="G48" s="132">
        <v>1</v>
      </c>
      <c r="H48" s="132"/>
    </row>
    <row r="49" spans="2:8">
      <c r="B49" t="s">
        <v>63</v>
      </c>
      <c r="C49" s="15" t="s">
        <v>64</v>
      </c>
      <c r="D49" t="s">
        <v>70</v>
      </c>
      <c r="E49" s="132" t="s">
        <v>66</v>
      </c>
      <c r="F49" s="132"/>
      <c r="G49" s="132">
        <v>1</v>
      </c>
      <c r="H49" s="132"/>
    </row>
    <row r="50" spans="2:8">
      <c r="B50" t="s">
        <v>63</v>
      </c>
      <c r="C50" s="15"/>
      <c r="E50" s="132" t="s">
        <v>71</v>
      </c>
      <c r="F50" s="132"/>
      <c r="G50" s="132">
        <v>1</v>
      </c>
      <c r="H50" s="132"/>
    </row>
    <row r="51" spans="2:8">
      <c r="B51" t="s">
        <v>72</v>
      </c>
      <c r="C51" s="15" t="s">
        <v>73</v>
      </c>
      <c r="E51" s="132"/>
      <c r="F51" s="132"/>
      <c r="G51" s="132">
        <v>1</v>
      </c>
      <c r="H51" s="132"/>
    </row>
    <row r="52" spans="2:8">
      <c r="B52" s="39"/>
      <c r="C52" s="38"/>
      <c r="D52" s="39"/>
      <c r="E52" s="39"/>
      <c r="F52" s="39"/>
    </row>
    <row r="53" spans="2:8">
      <c r="B53" s="35" t="s">
        <v>74</v>
      </c>
      <c r="C53" s="15"/>
    </row>
    <row r="54" spans="2:8">
      <c r="B54" s="41" t="s">
        <v>75</v>
      </c>
      <c r="C54" s="15"/>
      <c r="G54" s="132">
        <v>1</v>
      </c>
      <c r="H54" s="132"/>
    </row>
    <row r="55" spans="2:8">
      <c r="B55" t="s">
        <v>76</v>
      </c>
      <c r="C55" s="15"/>
      <c r="G55" s="132">
        <v>0</v>
      </c>
      <c r="H55" s="132"/>
    </row>
    <row r="56" spans="2:8">
      <c r="B56" t="s">
        <v>77</v>
      </c>
      <c r="C56" s="15"/>
      <c r="G56" s="132">
        <v>1</v>
      </c>
      <c r="H56" s="132"/>
    </row>
    <row r="57" spans="2:8">
      <c r="B57" t="s">
        <v>78</v>
      </c>
      <c r="C57" s="15"/>
      <c r="G57" s="132">
        <v>0</v>
      </c>
      <c r="H57" s="132"/>
    </row>
    <row r="58" spans="2:8">
      <c r="B58" t="s">
        <v>79</v>
      </c>
      <c r="C58" s="15"/>
      <c r="G58" s="132">
        <v>0</v>
      </c>
      <c r="H58" s="132"/>
    </row>
    <row r="59" spans="2:8">
      <c r="B59" t="s">
        <v>80</v>
      </c>
      <c r="C59" s="15"/>
      <c r="G59" s="132">
        <v>1</v>
      </c>
      <c r="H59" s="132"/>
    </row>
    <row r="60" spans="2:8">
      <c r="B60" t="s">
        <v>81</v>
      </c>
      <c r="C60" s="15"/>
      <c r="G60" s="132">
        <v>0</v>
      </c>
      <c r="H60" s="132"/>
    </row>
    <row r="61" spans="2:8">
      <c r="B61" t="s">
        <v>82</v>
      </c>
      <c r="C61" s="15"/>
      <c r="G61" s="132">
        <v>0</v>
      </c>
      <c r="H61" s="132"/>
    </row>
    <row r="62" spans="2:8">
      <c r="B62" t="s">
        <v>83</v>
      </c>
      <c r="C62" s="15"/>
      <c r="G62" s="132">
        <v>0</v>
      </c>
      <c r="H62" s="132"/>
    </row>
    <row r="63" spans="2:8">
      <c r="B63" t="s">
        <v>84</v>
      </c>
      <c r="C63" s="15"/>
      <c r="G63" s="132">
        <v>0</v>
      </c>
      <c r="H63" s="132"/>
    </row>
    <row r="64" spans="2:8">
      <c r="B64" t="s">
        <v>85</v>
      </c>
      <c r="C64" s="15"/>
      <c r="G64" s="132">
        <v>0</v>
      </c>
      <c r="H64" s="132"/>
    </row>
    <row r="65" spans="2:8">
      <c r="B65" t="s">
        <v>86</v>
      </c>
      <c r="C65" s="15"/>
    </row>
    <row r="66" spans="2:8">
      <c r="C66" s="15"/>
    </row>
    <row r="67" spans="2:8">
      <c r="B67" s="35" t="s">
        <v>87</v>
      </c>
      <c r="C67" s="15"/>
    </row>
    <row r="68" spans="2:8">
      <c r="B68" t="s">
        <v>88</v>
      </c>
      <c r="C68" s="15"/>
      <c r="G68" s="132">
        <v>0</v>
      </c>
      <c r="H68" s="132"/>
    </row>
    <row r="69" spans="2:8">
      <c r="B69" t="s">
        <v>89</v>
      </c>
      <c r="C69" s="15"/>
      <c r="G69" s="132">
        <v>0</v>
      </c>
      <c r="H69" s="132"/>
    </row>
    <row r="70" spans="2:8">
      <c r="B70" t="s">
        <v>90</v>
      </c>
      <c r="C70" s="15"/>
      <c r="G70" s="132">
        <v>4</v>
      </c>
      <c r="H70" s="132"/>
    </row>
    <row r="71" spans="2:8">
      <c r="C71" s="15"/>
    </row>
    <row r="72" spans="2:8">
      <c r="B72" s="35" t="s">
        <v>91</v>
      </c>
      <c r="C72" s="15"/>
    </row>
    <row r="73" spans="2:8">
      <c r="B73" t="s">
        <v>92</v>
      </c>
      <c r="C73" s="15"/>
      <c r="G73" s="132">
        <v>1</v>
      </c>
      <c r="H73" s="132"/>
    </row>
    <row r="74" spans="2:8">
      <c r="B74" t="s">
        <v>93</v>
      </c>
      <c r="C74" s="15"/>
      <c r="G74" s="132">
        <v>0</v>
      </c>
      <c r="H74" s="132"/>
    </row>
    <row r="75" spans="2:8">
      <c r="B75" t="s">
        <v>94</v>
      </c>
      <c r="C75" s="15"/>
      <c r="G75" s="132">
        <v>0</v>
      </c>
      <c r="H75" s="132"/>
    </row>
    <row r="76" spans="2:8">
      <c r="B76" t="s">
        <v>95</v>
      </c>
      <c r="C76" s="15"/>
      <c r="G76" s="132">
        <v>15</v>
      </c>
      <c r="H76" s="132"/>
    </row>
    <row r="77" spans="2:8">
      <c r="B77" t="s">
        <v>96</v>
      </c>
      <c r="C77" s="15"/>
      <c r="G77" s="132">
        <v>0</v>
      </c>
      <c r="H77" s="132"/>
    </row>
    <row r="78" spans="2:8">
      <c r="B78" t="s">
        <v>97</v>
      </c>
      <c r="C78" s="15"/>
      <c r="G78" s="132">
        <v>4</v>
      </c>
      <c r="H78" s="132"/>
    </row>
    <row r="79" spans="2:8">
      <c r="B79" t="s">
        <v>98</v>
      </c>
      <c r="C79" s="15"/>
      <c r="G79" s="132">
        <v>10</v>
      </c>
      <c r="H79" s="132"/>
    </row>
  </sheetData>
  <mergeCells count="72">
    <mergeCell ref="E37:F37"/>
    <mergeCell ref="G79:H79"/>
    <mergeCell ref="G62:H62"/>
    <mergeCell ref="G63:H63"/>
    <mergeCell ref="G64:H64"/>
    <mergeCell ref="G68:H68"/>
    <mergeCell ref="G69:H69"/>
    <mergeCell ref="G70:H70"/>
    <mergeCell ref="G73:H73"/>
    <mergeCell ref="G74:H74"/>
    <mergeCell ref="G75:H75"/>
    <mergeCell ref="G76:H76"/>
    <mergeCell ref="G77:H77"/>
    <mergeCell ref="E38:F38"/>
    <mergeCell ref="E39:F39"/>
    <mergeCell ref="E40:F40"/>
    <mergeCell ref="G33:H33"/>
    <mergeCell ref="G34:H34"/>
    <mergeCell ref="G37:H37"/>
    <mergeCell ref="G54:H54"/>
    <mergeCell ref="G55:H55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32:H32"/>
    <mergeCell ref="G27:H27"/>
    <mergeCell ref="G18:H18"/>
    <mergeCell ref="G19:H19"/>
    <mergeCell ref="G20:H20"/>
    <mergeCell ref="G21:H21"/>
    <mergeCell ref="G22:H22"/>
    <mergeCell ref="G25:H25"/>
    <mergeCell ref="G26:H26"/>
    <mergeCell ref="G28:H28"/>
    <mergeCell ref="G29:H29"/>
    <mergeCell ref="G30:H30"/>
    <mergeCell ref="G31:H31"/>
    <mergeCell ref="B1:K1"/>
    <mergeCell ref="B2:K2"/>
    <mergeCell ref="B14:K14"/>
    <mergeCell ref="B15:K15"/>
    <mergeCell ref="G16:H16"/>
    <mergeCell ref="B16:F16"/>
    <mergeCell ref="E41:F41"/>
    <mergeCell ref="E42:F42"/>
    <mergeCell ref="E48:F48"/>
    <mergeCell ref="E49:F49"/>
    <mergeCell ref="E50:F50"/>
    <mergeCell ref="E51:F51"/>
    <mergeCell ref="E43:F43"/>
    <mergeCell ref="E44:F44"/>
    <mergeCell ref="E45:F45"/>
    <mergeCell ref="E46:F46"/>
    <mergeCell ref="E47:F47"/>
    <mergeCell ref="G49:H49"/>
    <mergeCell ref="G50:H50"/>
    <mergeCell ref="G51:H51"/>
    <mergeCell ref="G78:H78"/>
    <mergeCell ref="G61:H61"/>
    <mergeCell ref="G56:H56"/>
    <mergeCell ref="G57:H57"/>
    <mergeCell ref="G58:H58"/>
    <mergeCell ref="G59:H59"/>
    <mergeCell ref="G60:H60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Feuil1!$A$2:$A$3</xm:f>
          </x14:formula1>
          <xm:sqref>J5:J11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showGridLines="0" workbookViewId="0"/>
  </sheetViews>
  <sheetFormatPr baseColWidth="10" defaultColWidth="8.85546875" defaultRowHeight="15"/>
  <sheetData>
    <row r="1" spans="1:1">
      <c r="A1" t="s">
        <v>5</v>
      </c>
    </row>
    <row r="2" spans="1:1">
      <c r="A2" s="1">
        <v>0.1</v>
      </c>
    </row>
    <row r="3" spans="1:1">
      <c r="A3" s="1">
        <v>0.2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54"/>
  <sheetViews>
    <sheetView showGridLines="0" zoomScale="70" zoomScaleNormal="70" workbookViewId="0">
      <selection activeCell="C24" sqref="C24"/>
    </sheetView>
  </sheetViews>
  <sheetFormatPr baseColWidth="10" defaultColWidth="9.140625" defaultRowHeight="15"/>
  <cols>
    <col min="2" max="2" width="68.28515625" customWidth="1"/>
    <col min="3" max="3" width="26.42578125" style="15" customWidth="1"/>
    <col min="4" max="4" width="27.7109375" customWidth="1"/>
    <col min="5" max="8" width="18.28515625" customWidth="1"/>
    <col min="9" max="9" width="25.5703125" customWidth="1"/>
    <col min="10" max="10" width="18.5703125" customWidth="1"/>
    <col min="11" max="11" width="30" customWidth="1"/>
  </cols>
  <sheetData>
    <row r="1" spans="2:11" ht="46.5" customHeight="1">
      <c r="B1" s="134" t="s">
        <v>188</v>
      </c>
      <c r="C1" s="134"/>
      <c r="D1" s="134"/>
      <c r="E1" s="134"/>
      <c r="F1" s="134"/>
      <c r="G1" s="134"/>
      <c r="H1" s="134"/>
      <c r="I1" s="134"/>
      <c r="J1" s="134"/>
      <c r="K1" s="134"/>
    </row>
    <row r="2" spans="2:11" ht="33.75" customHeight="1"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</row>
    <row r="4" spans="2:11" s="3" customFormat="1" ht="55.15" customHeight="1" thickBot="1">
      <c r="B4" s="8" t="s">
        <v>1</v>
      </c>
      <c r="C4" s="8" t="s">
        <v>2</v>
      </c>
      <c r="D4" s="17" t="s">
        <v>3</v>
      </c>
      <c r="E4" s="21" t="s">
        <v>178</v>
      </c>
      <c r="F4" s="22" t="s">
        <v>179</v>
      </c>
      <c r="G4" s="22" t="s">
        <v>180</v>
      </c>
      <c r="H4" s="22" t="s">
        <v>181</v>
      </c>
      <c r="I4" s="18" t="s">
        <v>4</v>
      </c>
      <c r="J4" s="8" t="s">
        <v>5</v>
      </c>
      <c r="K4" s="10" t="s">
        <v>6</v>
      </c>
    </row>
    <row r="5" spans="2:11" ht="45.75" customHeight="1">
      <c r="B5" s="34" t="s">
        <v>99</v>
      </c>
      <c r="C5" s="28" t="s">
        <v>8</v>
      </c>
      <c r="D5" s="28">
        <v>2025</v>
      </c>
      <c r="E5" s="23"/>
      <c r="F5" s="6"/>
      <c r="G5" s="6"/>
      <c r="H5" s="6"/>
      <c r="I5" s="19"/>
      <c r="J5" s="6"/>
      <c r="K5" s="7"/>
    </row>
    <row r="6" spans="2:11" ht="30" customHeight="1">
      <c r="B6" s="33" t="s">
        <v>100</v>
      </c>
      <c r="C6" s="29" t="s">
        <v>10</v>
      </c>
      <c r="D6" s="29">
        <v>2025</v>
      </c>
      <c r="E6" s="24"/>
      <c r="F6" s="4"/>
      <c r="G6" s="4"/>
      <c r="H6" s="4"/>
      <c r="I6" s="20"/>
      <c r="J6" s="4"/>
      <c r="K6" s="5"/>
    </row>
    <row r="7" spans="2:11" ht="18" customHeight="1">
      <c r="B7" s="32" t="s">
        <v>11</v>
      </c>
      <c r="C7" s="29" t="s">
        <v>12</v>
      </c>
      <c r="D7" s="29">
        <v>2025</v>
      </c>
      <c r="E7" s="117"/>
      <c r="F7" s="113"/>
      <c r="G7" s="113"/>
      <c r="H7" s="113"/>
      <c r="I7" s="20"/>
      <c r="J7" s="4"/>
      <c r="K7" s="5"/>
    </row>
    <row r="8" spans="2:11" ht="18" customHeight="1">
      <c r="B8" s="32" t="s">
        <v>13</v>
      </c>
      <c r="C8" s="29" t="s">
        <v>14</v>
      </c>
      <c r="D8" s="29">
        <v>2025</v>
      </c>
      <c r="E8" s="117"/>
      <c r="F8" s="113"/>
      <c r="G8" s="113"/>
      <c r="H8" s="113"/>
      <c r="I8" s="20"/>
      <c r="J8" s="4"/>
      <c r="K8" s="5"/>
    </row>
    <row r="9" spans="2:11" ht="18" customHeight="1">
      <c r="B9" s="32" t="s">
        <v>101</v>
      </c>
      <c r="C9" s="29" t="s">
        <v>16</v>
      </c>
      <c r="D9" s="29">
        <v>2025</v>
      </c>
      <c r="E9" s="117"/>
      <c r="F9" s="113"/>
      <c r="G9" s="113"/>
      <c r="H9" s="113"/>
      <c r="I9" s="20"/>
      <c r="J9" s="4"/>
      <c r="K9" s="5"/>
    </row>
    <row r="10" spans="2:11" ht="18" customHeight="1">
      <c r="B10" s="32" t="s">
        <v>17</v>
      </c>
      <c r="C10" s="29" t="s">
        <v>10</v>
      </c>
      <c r="D10" s="29">
        <v>2025</v>
      </c>
      <c r="E10" s="24"/>
      <c r="F10" s="4"/>
      <c r="G10" s="4"/>
      <c r="H10" s="4"/>
      <c r="I10" s="20"/>
      <c r="J10" s="4"/>
      <c r="K10" s="5"/>
    </row>
    <row r="11" spans="2:11" ht="62.25" customHeight="1" thickBot="1">
      <c r="B11" s="33" t="s">
        <v>102</v>
      </c>
      <c r="C11" s="30" t="s">
        <v>10</v>
      </c>
      <c r="D11" s="30">
        <v>2023</v>
      </c>
      <c r="E11" s="26"/>
      <c r="F11" s="27"/>
      <c r="G11" s="27"/>
      <c r="H11" s="27"/>
      <c r="I11" s="56"/>
      <c r="J11" s="4"/>
      <c r="K11" s="59"/>
    </row>
    <row r="12" spans="2:11" ht="25.5" customHeight="1" thickBot="1">
      <c r="B12" s="13" t="s">
        <v>19</v>
      </c>
      <c r="C12" s="55"/>
      <c r="D12" s="55"/>
      <c r="E12" s="68">
        <f>SUBTOTAL(109,Tableau15[Montant HT prestation 2026])</f>
        <v>0</v>
      </c>
      <c r="F12" s="67">
        <f>SUBTOTAL(109,Tableau15[Montant HT prestation 2027])</f>
        <v>0</v>
      </c>
      <c r="G12" s="68">
        <f>SUM(Tableau15[Montant HT prestation 2028])</f>
        <v>0</v>
      </c>
      <c r="H12" s="67">
        <f>SUM(Tableau15[Montant HT prestation 2029])</f>
        <v>0</v>
      </c>
      <c r="I12" s="57">
        <f>SUBTOTAL(109,Tableau15[Forfait annuel (€HT)])</f>
        <v>0</v>
      </c>
      <c r="J12" s="58" t="s">
        <v>20</v>
      </c>
      <c r="K12" s="57">
        <f>SUBTOTAL(109,Tableau15[Forfait annuel (€TTC)])</f>
        <v>0</v>
      </c>
    </row>
    <row r="14" spans="2:11">
      <c r="B14" s="138"/>
      <c r="C14" s="138"/>
      <c r="D14" s="138"/>
      <c r="E14" s="138"/>
      <c r="F14" s="138"/>
      <c r="G14" s="138"/>
      <c r="H14" s="138"/>
      <c r="I14" s="138"/>
      <c r="J14" s="138"/>
      <c r="K14" s="138"/>
    </row>
    <row r="15" spans="2:11" ht="18.75">
      <c r="B15" s="139" t="s">
        <v>22</v>
      </c>
      <c r="C15" s="139"/>
      <c r="D15" s="139"/>
      <c r="E15" s="139" t="s">
        <v>23</v>
      </c>
      <c r="F15" s="139"/>
    </row>
    <row r="16" spans="2:11">
      <c r="B16" s="82" t="s">
        <v>24</v>
      </c>
      <c r="C16" s="83"/>
      <c r="D16" s="84"/>
      <c r="E16" s="84"/>
      <c r="F16" s="84"/>
      <c r="G16" s="42"/>
      <c r="H16" s="2"/>
    </row>
    <row r="17" spans="2:8">
      <c r="B17" s="84"/>
      <c r="C17" s="83"/>
      <c r="D17" s="84"/>
      <c r="E17" s="140"/>
      <c r="F17" s="140"/>
    </row>
    <row r="18" spans="2:8">
      <c r="B18" s="84" t="s">
        <v>26</v>
      </c>
      <c r="C18" s="83"/>
      <c r="D18" s="84"/>
      <c r="E18" s="140">
        <v>0</v>
      </c>
      <c r="F18" s="140"/>
    </row>
    <row r="19" spans="2:8">
      <c r="B19" s="84" t="s">
        <v>139</v>
      </c>
      <c r="C19" s="83"/>
      <c r="D19" s="84"/>
      <c r="E19" s="140">
        <v>1</v>
      </c>
      <c r="F19" s="140"/>
    </row>
    <row r="20" spans="2:8">
      <c r="B20" s="84"/>
      <c r="C20" s="83"/>
      <c r="D20" s="84"/>
      <c r="E20" s="84"/>
      <c r="F20" s="84"/>
    </row>
    <row r="21" spans="2:8">
      <c r="B21" s="82" t="s">
        <v>30</v>
      </c>
      <c r="C21" s="83"/>
      <c r="D21" s="84"/>
      <c r="E21" s="84"/>
      <c r="F21" s="84"/>
    </row>
    <row r="22" spans="2:8">
      <c r="B22" s="84" t="s">
        <v>31</v>
      </c>
      <c r="C22" s="83"/>
      <c r="D22" s="84"/>
      <c r="E22" s="140">
        <v>3</v>
      </c>
      <c r="F22" s="140"/>
    </row>
    <row r="23" spans="2:8">
      <c r="B23" s="84" t="s">
        <v>32</v>
      </c>
      <c r="C23" s="83"/>
      <c r="D23" s="84"/>
      <c r="E23" s="140">
        <v>3</v>
      </c>
      <c r="F23" s="140"/>
    </row>
    <row r="24" spans="2:8">
      <c r="B24" s="84" t="s">
        <v>34</v>
      </c>
      <c r="C24" s="83"/>
      <c r="D24" s="84"/>
      <c r="E24" s="140">
        <v>8</v>
      </c>
      <c r="F24" s="140"/>
      <c r="G24" s="9"/>
      <c r="H24" s="42"/>
    </row>
    <row r="25" spans="2:8">
      <c r="B25" s="84" t="s">
        <v>36</v>
      </c>
      <c r="C25" s="83"/>
      <c r="D25" s="84"/>
      <c r="E25" s="140">
        <v>1</v>
      </c>
      <c r="F25" s="140"/>
    </row>
    <row r="26" spans="2:8">
      <c r="B26" s="84" t="s">
        <v>37</v>
      </c>
      <c r="C26" s="83"/>
      <c r="D26" s="84"/>
      <c r="E26" s="140">
        <v>5</v>
      </c>
      <c r="F26" s="140"/>
    </row>
    <row r="27" spans="2:8">
      <c r="B27" s="84" t="s">
        <v>38</v>
      </c>
      <c r="C27" s="83"/>
      <c r="D27" s="84"/>
      <c r="E27" s="140">
        <v>5</v>
      </c>
      <c r="F27" s="140"/>
    </row>
    <row r="28" spans="2:8">
      <c r="B28" s="84" t="s">
        <v>39</v>
      </c>
      <c r="C28" s="83"/>
      <c r="D28" s="84"/>
      <c r="E28" s="140">
        <v>30</v>
      </c>
      <c r="F28" s="140"/>
    </row>
    <row r="29" spans="2:8">
      <c r="B29" s="84"/>
      <c r="C29" s="83"/>
      <c r="D29" s="84"/>
      <c r="E29" s="84"/>
      <c r="F29" s="84"/>
    </row>
    <row r="30" spans="2:8">
      <c r="B30" s="82" t="s">
        <v>40</v>
      </c>
      <c r="C30" s="83"/>
      <c r="D30" s="84"/>
      <c r="E30" s="84"/>
      <c r="F30" s="84"/>
    </row>
    <row r="31" spans="2:8" ht="57.75" customHeight="1">
      <c r="B31" s="141" t="s">
        <v>103</v>
      </c>
      <c r="C31" s="141"/>
      <c r="D31" s="141"/>
      <c r="E31" s="142">
        <v>8</v>
      </c>
      <c r="F31" s="142"/>
    </row>
    <row r="32" spans="2:8">
      <c r="B32" s="85" t="s">
        <v>104</v>
      </c>
      <c r="C32" s="86"/>
      <c r="D32" s="87"/>
      <c r="E32" s="87"/>
      <c r="F32" s="87"/>
    </row>
    <row r="33" spans="2:6">
      <c r="B33" s="85" t="s">
        <v>105</v>
      </c>
      <c r="C33" s="86"/>
      <c r="D33" s="88"/>
      <c r="E33" s="88"/>
      <c r="F33" s="88"/>
    </row>
    <row r="34" spans="2:6">
      <c r="B34" s="87"/>
      <c r="C34" s="86"/>
      <c r="D34" s="87"/>
      <c r="E34" s="87"/>
      <c r="F34" s="87"/>
    </row>
    <row r="35" spans="2:6">
      <c r="B35" s="82" t="s">
        <v>74</v>
      </c>
      <c r="C35" s="83"/>
      <c r="D35" s="84"/>
      <c r="E35" s="84"/>
      <c r="F35" s="84"/>
    </row>
    <row r="36" spans="2:6">
      <c r="B36" s="89" t="s">
        <v>75</v>
      </c>
      <c r="C36" s="83"/>
      <c r="D36" s="84"/>
      <c r="E36" s="140">
        <v>1</v>
      </c>
      <c r="F36" s="140"/>
    </row>
    <row r="37" spans="2:6">
      <c r="B37" s="84" t="s">
        <v>76</v>
      </c>
      <c r="C37" s="83"/>
      <c r="D37" s="84"/>
      <c r="E37" s="140">
        <v>4</v>
      </c>
      <c r="F37" s="140"/>
    </row>
    <row r="38" spans="2:6">
      <c r="B38" s="84" t="s">
        <v>106</v>
      </c>
      <c r="C38" s="83"/>
      <c r="D38" s="84"/>
      <c r="E38" s="143">
        <v>1</v>
      </c>
      <c r="F38" s="144"/>
    </row>
    <row r="39" spans="2:6">
      <c r="B39" s="84" t="s">
        <v>77</v>
      </c>
      <c r="C39" s="83"/>
      <c r="D39" s="84"/>
      <c r="E39" s="140">
        <v>1</v>
      </c>
      <c r="F39" s="140"/>
    </row>
    <row r="40" spans="2:6">
      <c r="B40" s="84"/>
      <c r="C40" s="83"/>
      <c r="D40" s="84"/>
      <c r="E40" s="84"/>
      <c r="F40" s="84"/>
    </row>
    <row r="41" spans="2:6">
      <c r="B41" s="82" t="s">
        <v>87</v>
      </c>
      <c r="C41" s="83"/>
      <c r="D41" s="84"/>
      <c r="E41" s="84"/>
      <c r="F41" s="84"/>
    </row>
    <row r="42" spans="2:6">
      <c r="B42" s="84" t="s">
        <v>90</v>
      </c>
      <c r="C42" s="83"/>
      <c r="D42" s="84"/>
      <c r="E42" s="140">
        <v>3</v>
      </c>
      <c r="F42" s="140"/>
    </row>
    <row r="43" spans="2:6">
      <c r="B43" s="84"/>
      <c r="C43" s="83"/>
      <c r="D43" s="84"/>
      <c r="E43" s="84"/>
      <c r="F43" s="84"/>
    </row>
    <row r="44" spans="2:6">
      <c r="B44" s="82" t="s">
        <v>91</v>
      </c>
      <c r="C44" s="83"/>
      <c r="D44" s="84"/>
      <c r="E44" s="84"/>
      <c r="F44" s="84"/>
    </row>
    <row r="45" spans="2:6">
      <c r="B45" s="84" t="s">
        <v>92</v>
      </c>
      <c r="C45" s="83"/>
      <c r="D45" s="84"/>
      <c r="E45" s="140">
        <v>3</v>
      </c>
      <c r="F45" s="140"/>
    </row>
    <row r="46" spans="2:6">
      <c r="B46" s="84" t="s">
        <v>93</v>
      </c>
      <c r="C46" s="83"/>
      <c r="D46" s="84"/>
      <c r="E46" s="140">
        <v>1</v>
      </c>
      <c r="F46" s="140"/>
    </row>
    <row r="47" spans="2:6">
      <c r="B47" s="84" t="s">
        <v>94</v>
      </c>
      <c r="C47" s="83"/>
      <c r="D47" s="84"/>
      <c r="E47" s="140">
        <v>5</v>
      </c>
      <c r="F47" s="140"/>
    </row>
    <row r="48" spans="2:6">
      <c r="B48" s="84" t="s">
        <v>95</v>
      </c>
      <c r="C48" s="83"/>
      <c r="D48" s="84"/>
      <c r="E48" s="140">
        <v>3</v>
      </c>
      <c r="F48" s="140"/>
    </row>
    <row r="49" spans="2:6">
      <c r="B49" s="84" t="s">
        <v>96</v>
      </c>
      <c r="C49" s="83"/>
      <c r="D49" s="84"/>
      <c r="E49" s="140">
        <v>5</v>
      </c>
      <c r="F49" s="140"/>
    </row>
    <row r="50" spans="2:6">
      <c r="B50" s="84" t="s">
        <v>98</v>
      </c>
      <c r="C50" s="83"/>
      <c r="D50" s="84"/>
      <c r="E50" s="140">
        <v>1</v>
      </c>
      <c r="F50" s="140"/>
    </row>
    <row r="51" spans="2:6">
      <c r="B51" s="84"/>
      <c r="C51" s="83"/>
      <c r="D51" s="84"/>
      <c r="E51" s="84"/>
      <c r="F51" s="84"/>
    </row>
    <row r="52" spans="2:6">
      <c r="B52" s="84"/>
      <c r="C52" s="83"/>
      <c r="D52" s="84"/>
      <c r="E52" s="84"/>
      <c r="F52" s="84"/>
    </row>
    <row r="53" spans="2:6">
      <c r="B53" s="84"/>
      <c r="C53" s="83"/>
      <c r="D53" s="84"/>
      <c r="E53" s="84"/>
      <c r="F53" s="84"/>
    </row>
    <row r="54" spans="2:6">
      <c r="B54" s="84"/>
      <c r="C54" s="83"/>
      <c r="D54" s="84"/>
      <c r="E54" s="84"/>
      <c r="F54" s="84"/>
    </row>
  </sheetData>
  <mergeCells count="28">
    <mergeCell ref="E46:F46"/>
    <mergeCell ref="E47:F47"/>
    <mergeCell ref="E48:F48"/>
    <mergeCell ref="E49:F49"/>
    <mergeCell ref="E50:F50"/>
    <mergeCell ref="E42:F42"/>
    <mergeCell ref="E45:F45"/>
    <mergeCell ref="E36:F36"/>
    <mergeCell ref="E37:F37"/>
    <mergeCell ref="E39:F39"/>
    <mergeCell ref="E38:F38"/>
    <mergeCell ref="E26:F26"/>
    <mergeCell ref="E27:F27"/>
    <mergeCell ref="E28:F28"/>
    <mergeCell ref="B31:D31"/>
    <mergeCell ref="E31:F31"/>
    <mergeCell ref="E22:F22"/>
    <mergeCell ref="E23:F23"/>
    <mergeCell ref="E24:F24"/>
    <mergeCell ref="E25:F25"/>
    <mergeCell ref="E17:F17"/>
    <mergeCell ref="E18:F18"/>
    <mergeCell ref="E19:F19"/>
    <mergeCell ref="B1:K1"/>
    <mergeCell ref="B2:K2"/>
    <mergeCell ref="B14:K14"/>
    <mergeCell ref="B15:D15"/>
    <mergeCell ref="E15:F1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Feuil1!$A$2:$A$3</xm:f>
          </x14:formula1>
          <xm:sqref>J5:J11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64"/>
  <sheetViews>
    <sheetView showGridLines="0" zoomScale="80" zoomScaleNormal="80" workbookViewId="0">
      <selection activeCell="C24" sqref="C24"/>
    </sheetView>
  </sheetViews>
  <sheetFormatPr baseColWidth="10" defaultColWidth="9.140625" defaultRowHeight="15"/>
  <cols>
    <col min="2" max="2" width="68.28515625" customWidth="1"/>
    <col min="3" max="3" width="26.42578125" style="15" customWidth="1"/>
    <col min="4" max="4" width="27.7109375" customWidth="1"/>
    <col min="5" max="8" width="18.28515625" customWidth="1"/>
    <col min="9" max="9" width="26.140625" customWidth="1"/>
    <col min="11" max="11" width="28" customWidth="1"/>
  </cols>
  <sheetData>
    <row r="1" spans="2:11" ht="46.5" customHeight="1">
      <c r="B1" s="134" t="s">
        <v>189</v>
      </c>
      <c r="C1" s="134"/>
      <c r="D1" s="134"/>
      <c r="E1" s="134"/>
      <c r="F1" s="134"/>
      <c r="G1" s="134"/>
      <c r="H1" s="134"/>
      <c r="I1" s="134"/>
      <c r="J1" s="134"/>
      <c r="K1" s="134"/>
    </row>
    <row r="2" spans="2:11" ht="33.75" customHeight="1"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</row>
    <row r="3" spans="2:11" ht="15.75" thickBot="1"/>
    <row r="4" spans="2:11" s="3" customFormat="1" ht="55.15" customHeight="1" thickBot="1">
      <c r="B4" s="8" t="s">
        <v>1</v>
      </c>
      <c r="C4" s="8" t="s">
        <v>2</v>
      </c>
      <c r="D4" s="17" t="s">
        <v>3</v>
      </c>
      <c r="E4" s="21" t="s">
        <v>178</v>
      </c>
      <c r="F4" s="22" t="s">
        <v>179</v>
      </c>
      <c r="G4" s="22" t="s">
        <v>180</v>
      </c>
      <c r="H4" s="22" t="s">
        <v>181</v>
      </c>
      <c r="I4" s="18" t="s">
        <v>4</v>
      </c>
      <c r="J4" s="8" t="s">
        <v>5</v>
      </c>
      <c r="K4" s="10" t="s">
        <v>6</v>
      </c>
    </row>
    <row r="5" spans="2:11" ht="18" customHeight="1">
      <c r="B5" s="31" t="s">
        <v>7</v>
      </c>
      <c r="C5" s="28" t="s">
        <v>8</v>
      </c>
      <c r="D5" s="28">
        <v>2025</v>
      </c>
      <c r="E5" s="23"/>
      <c r="F5" s="6"/>
      <c r="G5" s="6"/>
      <c r="H5" s="6"/>
      <c r="I5" s="19"/>
      <c r="J5" s="6"/>
      <c r="K5" s="7"/>
    </row>
    <row r="6" spans="2:11" ht="18" customHeight="1">
      <c r="B6" s="32" t="s">
        <v>9</v>
      </c>
      <c r="C6" s="29" t="s">
        <v>10</v>
      </c>
      <c r="D6" s="29">
        <v>2025</v>
      </c>
      <c r="E6" s="24"/>
      <c r="F6" s="4"/>
      <c r="G6" s="4"/>
      <c r="H6" s="4"/>
      <c r="I6" s="20"/>
      <c r="J6" s="4"/>
      <c r="K6" s="5"/>
    </row>
    <row r="7" spans="2:11" ht="18" customHeight="1">
      <c r="B7" s="110" t="s">
        <v>11</v>
      </c>
      <c r="C7" s="109" t="s">
        <v>12</v>
      </c>
      <c r="D7" s="109">
        <v>2024</v>
      </c>
      <c r="E7" s="24"/>
      <c r="F7" s="4"/>
      <c r="G7" s="4"/>
      <c r="H7" s="4"/>
      <c r="I7" s="20"/>
      <c r="J7" s="4"/>
      <c r="K7" s="5"/>
    </row>
    <row r="8" spans="2:11" ht="18" customHeight="1">
      <c r="B8" s="110" t="s">
        <v>13</v>
      </c>
      <c r="C8" s="109" t="s">
        <v>14</v>
      </c>
      <c r="D8" s="109">
        <v>2022</v>
      </c>
      <c r="E8" s="25"/>
      <c r="F8" s="16"/>
      <c r="G8" s="16"/>
      <c r="H8" s="16"/>
      <c r="I8" s="52"/>
      <c r="J8" s="16"/>
      <c r="K8" s="53"/>
    </row>
    <row r="9" spans="2:11" ht="18" customHeight="1">
      <c r="B9" s="32" t="s">
        <v>15</v>
      </c>
      <c r="C9" s="29" t="s">
        <v>16</v>
      </c>
      <c r="D9" s="29">
        <v>2025</v>
      </c>
      <c r="E9" s="24"/>
      <c r="F9" s="4"/>
      <c r="G9" s="4"/>
      <c r="H9" s="4"/>
      <c r="I9" s="20"/>
      <c r="J9" s="4"/>
      <c r="K9" s="5"/>
    </row>
    <row r="10" spans="2:11" ht="18" customHeight="1">
      <c r="B10" s="50" t="s">
        <v>17</v>
      </c>
      <c r="C10" s="51" t="s">
        <v>10</v>
      </c>
      <c r="D10" s="51" t="s">
        <v>107</v>
      </c>
      <c r="E10" s="25"/>
      <c r="F10" s="16"/>
      <c r="G10" s="16"/>
      <c r="H10" s="16"/>
      <c r="I10" s="52"/>
      <c r="J10" s="16"/>
      <c r="K10" s="53"/>
    </row>
    <row r="11" spans="2:11" ht="45.6" customHeight="1" thickBot="1">
      <c r="B11" s="33" t="s">
        <v>18</v>
      </c>
      <c r="C11" s="30" t="s">
        <v>10</v>
      </c>
      <c r="D11" s="30">
        <v>2025</v>
      </c>
      <c r="E11" s="26"/>
      <c r="F11" s="27"/>
      <c r="G11" s="27"/>
      <c r="H11" s="27"/>
      <c r="I11" s="56"/>
      <c r="J11" s="60"/>
      <c r="K11" s="59"/>
    </row>
    <row r="12" spans="2:11" ht="25.5" customHeight="1" thickBot="1">
      <c r="B12" s="13" t="s">
        <v>19</v>
      </c>
      <c r="C12" s="55"/>
      <c r="D12" s="55"/>
      <c r="E12" s="68">
        <f>SUBTOTAL(109,Tableau19[Montant HT prestation 2026])</f>
        <v>0</v>
      </c>
      <c r="F12" s="67">
        <f>SUBTOTAL(109,Tableau19[Montant HT prestation 2027])</f>
        <v>0</v>
      </c>
      <c r="G12" s="68">
        <f>SUM(Tableau19[Montant HT prestation 2028])</f>
        <v>0</v>
      </c>
      <c r="H12" s="67">
        <f>SUM(Tableau19[Montant HT prestation 2029])</f>
        <v>0</v>
      </c>
      <c r="I12" s="61">
        <f>SUBTOTAL(109,Tableau19[Forfait annuel (€HT)])</f>
        <v>0</v>
      </c>
      <c r="J12" s="58" t="s">
        <v>20</v>
      </c>
      <c r="K12" s="63">
        <f>SUBTOTAL(109,Tableau19[Forfait annuel (€TTC)])</f>
        <v>0</v>
      </c>
    </row>
    <row r="14" spans="2:11">
      <c r="B14" s="138"/>
      <c r="C14" s="138"/>
      <c r="D14" s="138"/>
      <c r="E14" s="138"/>
      <c r="F14" s="138"/>
      <c r="G14" s="138"/>
      <c r="H14" s="138"/>
      <c r="I14" s="138"/>
      <c r="J14" s="138"/>
      <c r="K14" s="138"/>
    </row>
    <row r="15" spans="2:11" ht="21.75" customHeight="1">
      <c r="B15" s="139" t="s">
        <v>22</v>
      </c>
      <c r="C15" s="139"/>
      <c r="D15" s="139"/>
      <c r="E15" s="139" t="s">
        <v>23</v>
      </c>
      <c r="F15" s="139"/>
    </row>
    <row r="16" spans="2:11">
      <c r="B16" s="35" t="s">
        <v>24</v>
      </c>
      <c r="G16" s="42"/>
      <c r="H16" s="2"/>
    </row>
    <row r="17" spans="2:6" ht="14.45" customHeight="1">
      <c r="B17" t="s">
        <v>25</v>
      </c>
      <c r="E17" s="132">
        <v>1</v>
      </c>
      <c r="F17" s="132"/>
    </row>
    <row r="18" spans="2:6">
      <c r="B18" t="s">
        <v>26</v>
      </c>
      <c r="E18" s="132">
        <v>1</v>
      </c>
      <c r="F18" s="132"/>
    </row>
    <row r="19" spans="2:6">
      <c r="B19" t="s">
        <v>108</v>
      </c>
      <c r="E19" s="132">
        <v>0</v>
      </c>
      <c r="F19" s="132"/>
    </row>
    <row r="20" spans="2:6">
      <c r="B20" t="s">
        <v>34</v>
      </c>
      <c r="E20" s="132">
        <v>0</v>
      </c>
      <c r="F20" s="132"/>
    </row>
    <row r="21" spans="2:6">
      <c r="B21" s="35" t="s">
        <v>30</v>
      </c>
    </row>
    <row r="22" spans="2:6">
      <c r="B22" t="s">
        <v>109</v>
      </c>
      <c r="E22" s="132">
        <v>2</v>
      </c>
      <c r="F22" s="132"/>
    </row>
    <row r="23" spans="2:6">
      <c r="B23" t="s">
        <v>110</v>
      </c>
      <c r="E23" s="132">
        <v>2</v>
      </c>
      <c r="F23" s="132"/>
    </row>
    <row r="24" spans="2:6" ht="14.45" customHeight="1">
      <c r="B24" t="s">
        <v>111</v>
      </c>
      <c r="E24" s="132">
        <v>4</v>
      </c>
      <c r="F24" s="132"/>
    </row>
    <row r="25" spans="2:6">
      <c r="B25" t="s">
        <v>112</v>
      </c>
      <c r="E25" s="132">
        <v>3</v>
      </c>
      <c r="F25" s="132"/>
    </row>
    <row r="26" spans="2:6">
      <c r="B26" t="s">
        <v>113</v>
      </c>
      <c r="E26" s="132">
        <v>2</v>
      </c>
      <c r="F26" s="132"/>
    </row>
    <row r="27" spans="2:6">
      <c r="B27" t="s">
        <v>39</v>
      </c>
      <c r="E27" s="132">
        <v>40</v>
      </c>
      <c r="F27" s="132"/>
    </row>
    <row r="28" spans="2:6">
      <c r="B28" s="35" t="s">
        <v>40</v>
      </c>
    </row>
    <row r="29" spans="2:6">
      <c r="B29" s="105" t="s">
        <v>114</v>
      </c>
      <c r="C29" s="106"/>
      <c r="D29" s="107"/>
      <c r="E29" s="145">
        <v>3</v>
      </c>
      <c r="F29" s="145"/>
    </row>
    <row r="30" spans="2:6">
      <c r="B30" s="105" t="s">
        <v>176</v>
      </c>
      <c r="C30" s="106"/>
      <c r="D30" s="108"/>
      <c r="E30" s="145">
        <v>1</v>
      </c>
      <c r="F30" s="145"/>
    </row>
    <row r="31" spans="2:6" ht="14.45" customHeight="1">
      <c r="B31" s="105" t="s">
        <v>115</v>
      </c>
      <c r="C31" s="106"/>
      <c r="D31" s="108"/>
      <c r="E31" s="145">
        <v>4</v>
      </c>
      <c r="F31" s="145"/>
    </row>
    <row r="32" spans="2:6">
      <c r="B32" s="35" t="s">
        <v>74</v>
      </c>
    </row>
    <row r="33" spans="2:8">
      <c r="B33" s="41" t="s">
        <v>75</v>
      </c>
      <c r="E33" s="132">
        <v>1</v>
      </c>
      <c r="F33" s="132"/>
    </row>
    <row r="34" spans="2:8" ht="14.45" customHeight="1">
      <c r="B34" t="s">
        <v>77</v>
      </c>
      <c r="E34" s="132">
        <v>2</v>
      </c>
      <c r="F34" s="132"/>
    </row>
    <row r="35" spans="2:8" ht="14.45" customHeight="1">
      <c r="B35" t="s">
        <v>78</v>
      </c>
      <c r="E35" s="132">
        <v>0</v>
      </c>
      <c r="F35" s="132"/>
      <c r="G35" s="36"/>
      <c r="H35" s="36"/>
    </row>
    <row r="36" spans="2:8" ht="13.5" customHeight="1">
      <c r="B36" t="s">
        <v>79</v>
      </c>
      <c r="E36" s="132">
        <v>1</v>
      </c>
      <c r="F36" s="132"/>
    </row>
    <row r="37" spans="2:8">
      <c r="B37" t="s">
        <v>80</v>
      </c>
      <c r="E37" s="132">
        <v>1</v>
      </c>
      <c r="F37" s="132"/>
      <c r="G37" s="9"/>
      <c r="H37" s="42"/>
    </row>
    <row r="38" spans="2:8">
      <c r="B38" t="s">
        <v>116</v>
      </c>
      <c r="E38" s="132">
        <v>0</v>
      </c>
      <c r="F38" s="132"/>
    </row>
    <row r="39" spans="2:8">
      <c r="B39" t="s">
        <v>83</v>
      </c>
      <c r="E39" s="132">
        <v>0</v>
      </c>
      <c r="F39" s="132"/>
    </row>
    <row r="40" spans="2:8">
      <c r="B40" t="s">
        <v>117</v>
      </c>
      <c r="E40" s="132">
        <v>1</v>
      </c>
      <c r="F40" s="132"/>
    </row>
    <row r="41" spans="2:8" ht="14.45" customHeight="1">
      <c r="B41" s="35" t="s">
        <v>87</v>
      </c>
    </row>
    <row r="42" spans="2:8" ht="14.45" customHeight="1">
      <c r="B42" t="s">
        <v>118</v>
      </c>
      <c r="E42" s="132">
        <v>0</v>
      </c>
      <c r="F42" s="132"/>
    </row>
    <row r="43" spans="2:8">
      <c r="B43" s="35" t="s">
        <v>91</v>
      </c>
    </row>
    <row r="44" spans="2:8">
      <c r="B44" t="s">
        <v>92</v>
      </c>
      <c r="E44" s="132">
        <v>1</v>
      </c>
      <c r="F44" s="132"/>
    </row>
    <row r="45" spans="2:8">
      <c r="B45" t="s">
        <v>96</v>
      </c>
      <c r="E45" s="132">
        <v>3</v>
      </c>
      <c r="F45" s="132"/>
    </row>
    <row r="46" spans="2:8">
      <c r="B46" t="s">
        <v>98</v>
      </c>
      <c r="E46" s="132">
        <v>0</v>
      </c>
      <c r="F46" s="132"/>
    </row>
    <row r="47" spans="2:8">
      <c r="B47" t="s">
        <v>82</v>
      </c>
      <c r="E47" s="132">
        <v>0</v>
      </c>
      <c r="F47" s="132"/>
    </row>
    <row r="48" spans="2:8">
      <c r="B48" t="s">
        <v>83</v>
      </c>
      <c r="E48" s="132">
        <v>0</v>
      </c>
      <c r="F48" s="132"/>
    </row>
    <row r="49" spans="2:6">
      <c r="B49" t="s">
        <v>84</v>
      </c>
      <c r="E49" s="132">
        <v>0</v>
      </c>
      <c r="F49" s="132"/>
    </row>
    <row r="50" spans="2:6">
      <c r="B50" t="s">
        <v>85</v>
      </c>
      <c r="E50" s="132">
        <v>0</v>
      </c>
      <c r="F50" s="132"/>
    </row>
    <row r="51" spans="2:6">
      <c r="B51" t="s">
        <v>86</v>
      </c>
    </row>
    <row r="53" spans="2:6">
      <c r="B53" s="35" t="s">
        <v>87</v>
      </c>
    </row>
    <row r="54" spans="2:6">
      <c r="B54" t="s">
        <v>88</v>
      </c>
      <c r="E54" s="132">
        <v>0</v>
      </c>
      <c r="F54" s="132"/>
    </row>
    <row r="55" spans="2:6">
      <c r="B55" t="s">
        <v>89</v>
      </c>
      <c r="E55" s="132">
        <v>0</v>
      </c>
      <c r="F55" s="132"/>
    </row>
    <row r="56" spans="2:6" ht="14.45" customHeight="1">
      <c r="B56" t="s">
        <v>90</v>
      </c>
      <c r="E56" s="132">
        <v>0</v>
      </c>
      <c r="F56" s="132"/>
    </row>
    <row r="58" spans="2:6">
      <c r="B58" s="112" t="s">
        <v>91</v>
      </c>
    </row>
    <row r="59" spans="2:6" ht="14.45" customHeight="1">
      <c r="B59" s="111" t="s">
        <v>92</v>
      </c>
      <c r="E59" s="132">
        <v>1</v>
      </c>
      <c r="F59" s="132"/>
    </row>
    <row r="60" spans="2:6">
      <c r="B60" s="111" t="s">
        <v>93</v>
      </c>
      <c r="E60" s="132">
        <v>0</v>
      </c>
      <c r="F60" s="132"/>
    </row>
    <row r="61" spans="2:6">
      <c r="B61" s="111" t="s">
        <v>94</v>
      </c>
      <c r="E61" s="132">
        <v>1</v>
      </c>
      <c r="F61" s="132"/>
    </row>
    <row r="62" spans="2:6">
      <c r="B62" s="111" t="s">
        <v>95</v>
      </c>
      <c r="E62" s="132">
        <v>4</v>
      </c>
      <c r="F62" s="132"/>
    </row>
    <row r="63" spans="2:6">
      <c r="B63" s="111" t="s">
        <v>96</v>
      </c>
      <c r="E63" s="132">
        <v>3</v>
      </c>
      <c r="F63" s="132"/>
    </row>
    <row r="64" spans="2:6" ht="14.45" customHeight="1">
      <c r="B64" s="111" t="s">
        <v>177</v>
      </c>
      <c r="E64" s="132">
        <v>4</v>
      </c>
      <c r="F64" s="132"/>
    </row>
  </sheetData>
  <mergeCells count="43">
    <mergeCell ref="B1:K1"/>
    <mergeCell ref="B2:K2"/>
    <mergeCell ref="B14:K14"/>
    <mergeCell ref="B15:D15"/>
    <mergeCell ref="E15:F15"/>
    <mergeCell ref="E17:F17"/>
    <mergeCell ref="E18:F18"/>
    <mergeCell ref="E19:F19"/>
    <mergeCell ref="E20:F20"/>
    <mergeCell ref="E24:F24"/>
    <mergeCell ref="E22:F22"/>
    <mergeCell ref="E23:F23"/>
    <mergeCell ref="E25:F25"/>
    <mergeCell ref="E26:F26"/>
    <mergeCell ref="E27:F27"/>
    <mergeCell ref="E29:F29"/>
    <mergeCell ref="E30:F30"/>
    <mergeCell ref="E31:F31"/>
    <mergeCell ref="E35:F35"/>
    <mergeCell ref="E40:F40"/>
    <mergeCell ref="E33:F33"/>
    <mergeCell ref="E34:F34"/>
    <mergeCell ref="E36:F36"/>
    <mergeCell ref="E37:F37"/>
    <mergeCell ref="E38:F38"/>
    <mergeCell ref="E39:F39"/>
    <mergeCell ref="E62:F62"/>
    <mergeCell ref="E63:F63"/>
    <mergeCell ref="E64:F64"/>
    <mergeCell ref="E48:F48"/>
    <mergeCell ref="E49:F49"/>
    <mergeCell ref="E50:F50"/>
    <mergeCell ref="E54:F54"/>
    <mergeCell ref="E55:F55"/>
    <mergeCell ref="E56:F56"/>
    <mergeCell ref="E59:F59"/>
    <mergeCell ref="E60:F60"/>
    <mergeCell ref="E61:F61"/>
    <mergeCell ref="E42:F42"/>
    <mergeCell ref="E44:F44"/>
    <mergeCell ref="E45:F45"/>
    <mergeCell ref="E46:F46"/>
    <mergeCell ref="E47:F47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Feuil1!$A$2:$A$3</xm:f>
          </x14:formula1>
          <xm:sqref>J5:J11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56"/>
  <sheetViews>
    <sheetView showGridLines="0" zoomScale="70" zoomScaleNormal="70" workbookViewId="0">
      <selection activeCell="C24" sqref="C24"/>
    </sheetView>
  </sheetViews>
  <sheetFormatPr baseColWidth="10" defaultColWidth="9.140625" defaultRowHeight="15"/>
  <cols>
    <col min="2" max="2" width="68.28515625" customWidth="1"/>
    <col min="3" max="3" width="26.42578125" style="15" customWidth="1"/>
    <col min="4" max="4" width="27.7109375" customWidth="1"/>
    <col min="5" max="8" width="18.28515625" customWidth="1"/>
    <col min="9" max="9" width="27.5703125" customWidth="1"/>
    <col min="11" max="11" width="32.7109375" customWidth="1"/>
  </cols>
  <sheetData>
    <row r="1" spans="2:11" ht="46.5" customHeight="1">
      <c r="B1" s="134" t="s">
        <v>190</v>
      </c>
      <c r="C1" s="134"/>
      <c r="D1" s="134"/>
      <c r="E1" s="134"/>
      <c r="F1" s="134"/>
      <c r="G1" s="134"/>
      <c r="H1" s="134"/>
      <c r="I1" s="134"/>
      <c r="J1" s="134"/>
      <c r="K1" s="134"/>
    </row>
    <row r="2" spans="2:11" ht="33.75" customHeight="1"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</row>
    <row r="4" spans="2:11" s="3" customFormat="1" ht="55.15" customHeight="1" thickBot="1">
      <c r="B4" s="8" t="s">
        <v>1</v>
      </c>
      <c r="C4" s="8" t="s">
        <v>2</v>
      </c>
      <c r="D4" s="17" t="s">
        <v>3</v>
      </c>
      <c r="E4" s="21" t="s">
        <v>178</v>
      </c>
      <c r="F4" s="22" t="s">
        <v>179</v>
      </c>
      <c r="G4" s="22" t="s">
        <v>180</v>
      </c>
      <c r="H4" s="22" t="s">
        <v>181</v>
      </c>
      <c r="I4" s="18" t="s">
        <v>4</v>
      </c>
      <c r="J4" s="8" t="s">
        <v>5</v>
      </c>
      <c r="K4" s="10" t="s">
        <v>6</v>
      </c>
    </row>
    <row r="5" spans="2:11" ht="45.75" customHeight="1">
      <c r="B5" s="34" t="s">
        <v>99</v>
      </c>
      <c r="C5" s="28" t="s">
        <v>8</v>
      </c>
      <c r="D5" s="28">
        <v>2025</v>
      </c>
      <c r="E5" s="23"/>
      <c r="F5" s="72"/>
      <c r="G5" s="72"/>
      <c r="H5" s="72"/>
      <c r="I5" s="73"/>
      <c r="J5" s="72"/>
      <c r="K5" s="74"/>
    </row>
    <row r="6" spans="2:11" ht="30" customHeight="1">
      <c r="B6" s="54" t="s">
        <v>100</v>
      </c>
      <c r="C6" s="29" t="s">
        <v>10</v>
      </c>
      <c r="D6" s="29">
        <v>2025</v>
      </c>
      <c r="E6" s="24"/>
      <c r="F6" s="75"/>
      <c r="G6" s="75"/>
      <c r="H6" s="75"/>
      <c r="I6" s="76"/>
      <c r="J6" s="75"/>
      <c r="K6" s="77"/>
    </row>
    <row r="7" spans="2:11" ht="18" customHeight="1">
      <c r="B7" s="91" t="s">
        <v>11</v>
      </c>
      <c r="C7" s="29" t="s">
        <v>12</v>
      </c>
      <c r="D7" s="29">
        <v>2025</v>
      </c>
      <c r="E7" s="119"/>
      <c r="F7" s="122"/>
      <c r="G7" s="122"/>
      <c r="H7" s="78"/>
      <c r="I7" s="76"/>
      <c r="J7" s="75"/>
      <c r="K7" s="77"/>
    </row>
    <row r="8" spans="2:11" ht="18" customHeight="1">
      <c r="B8" s="91" t="s">
        <v>13</v>
      </c>
      <c r="C8" s="29" t="s">
        <v>14</v>
      </c>
      <c r="D8" s="29" t="s">
        <v>163</v>
      </c>
      <c r="E8" s="119"/>
      <c r="F8" s="122"/>
      <c r="G8" s="122"/>
      <c r="H8" s="122"/>
      <c r="I8" s="76"/>
      <c r="J8" s="75"/>
      <c r="K8" s="77"/>
    </row>
    <row r="9" spans="2:11" ht="18" customHeight="1">
      <c r="B9" s="91" t="s">
        <v>101</v>
      </c>
      <c r="C9" s="29" t="s">
        <v>16</v>
      </c>
      <c r="D9" s="29">
        <v>2025</v>
      </c>
      <c r="E9" s="24"/>
      <c r="F9" s="75"/>
      <c r="G9" s="75"/>
      <c r="H9" s="75"/>
      <c r="I9" s="76"/>
      <c r="J9" s="75"/>
      <c r="K9" s="77"/>
    </row>
    <row r="10" spans="2:11" ht="62.25" customHeight="1" thickBot="1">
      <c r="B10" s="54" t="s">
        <v>102</v>
      </c>
      <c r="C10" s="30" t="s">
        <v>10</v>
      </c>
      <c r="D10" s="30">
        <v>2025</v>
      </c>
      <c r="E10" s="26"/>
      <c r="F10" s="79"/>
      <c r="G10" s="79"/>
      <c r="H10" s="79"/>
      <c r="I10" s="80"/>
      <c r="J10" s="75"/>
      <c r="K10" s="81"/>
    </row>
    <row r="11" spans="2:11" ht="25.5" customHeight="1" thickBot="1">
      <c r="B11" s="13" t="s">
        <v>19</v>
      </c>
      <c r="C11" s="55"/>
      <c r="D11" s="55"/>
      <c r="E11" s="67">
        <f>SUBTOTAL(109,Tableau1538[Montant HT prestation 2026])</f>
        <v>0</v>
      </c>
      <c r="F11" s="68">
        <f>SUBTOTAL(109,Tableau1538[Montant HT prestation 2027])</f>
        <v>0</v>
      </c>
      <c r="G11" s="68">
        <f>SUM(Tableau1538[Montant HT prestation 2028])</f>
        <v>0</v>
      </c>
      <c r="H11" s="67">
        <f>SUM(Tableau1538[Montant HT prestation 2029])</f>
        <v>0</v>
      </c>
      <c r="I11" s="61">
        <f>SUBTOTAL(109,Tableau1538[Forfait annuel (€HT)])</f>
        <v>0</v>
      </c>
      <c r="J11" s="62" t="s">
        <v>20</v>
      </c>
      <c r="K11" s="63">
        <f>SUBTOTAL(109,Tableau1538[Forfait annuel (€TTC)])</f>
        <v>0</v>
      </c>
    </row>
    <row r="13" spans="2:11">
      <c r="B13" s="138"/>
      <c r="C13" s="138"/>
      <c r="D13" s="138"/>
      <c r="E13" s="138"/>
      <c r="F13" s="138"/>
      <c r="G13" s="138"/>
      <c r="H13" s="138"/>
      <c r="I13" s="138"/>
      <c r="J13" s="138"/>
      <c r="K13" s="138"/>
    </row>
    <row r="14" spans="2:11">
      <c r="C14" s="90"/>
    </row>
    <row r="15" spans="2:11" ht="15" customHeight="1">
      <c r="B15" s="155"/>
      <c r="C15" s="155"/>
      <c r="D15" s="155"/>
      <c r="E15" s="155" t="s">
        <v>23</v>
      </c>
      <c r="F15" s="155"/>
    </row>
    <row r="16" spans="2:11">
      <c r="B16" s="152" t="s">
        <v>24</v>
      </c>
      <c r="C16" s="152"/>
      <c r="D16" s="152"/>
      <c r="E16" s="153"/>
      <c r="F16" s="153"/>
    </row>
    <row r="17" spans="2:6">
      <c r="B17" s="92" t="s">
        <v>25</v>
      </c>
      <c r="C17" s="93"/>
      <c r="D17" s="92"/>
      <c r="E17" s="146">
        <v>1</v>
      </c>
      <c r="F17" s="146"/>
    </row>
    <row r="18" spans="2:6">
      <c r="B18" s="92" t="s">
        <v>119</v>
      </c>
      <c r="C18" s="93"/>
      <c r="D18" s="92"/>
      <c r="E18" s="146">
        <v>1</v>
      </c>
      <c r="F18" s="146"/>
    </row>
    <row r="19" spans="2:6">
      <c r="B19" s="92" t="s">
        <v>164</v>
      </c>
      <c r="C19" s="93"/>
      <c r="D19" s="92"/>
      <c r="E19" s="146">
        <v>4</v>
      </c>
      <c r="F19" s="146"/>
    </row>
    <row r="20" spans="2:6">
      <c r="B20" s="94" t="s">
        <v>124</v>
      </c>
      <c r="C20" s="93"/>
      <c r="D20" s="92"/>
      <c r="E20" s="146">
        <v>1</v>
      </c>
      <c r="F20" s="146"/>
    </row>
    <row r="21" spans="2:6">
      <c r="B21" s="92" t="s">
        <v>161</v>
      </c>
      <c r="C21" s="93"/>
      <c r="D21" s="92"/>
      <c r="E21" s="146">
        <v>5</v>
      </c>
      <c r="F21" s="146"/>
    </row>
    <row r="22" spans="2:6">
      <c r="B22" s="146"/>
      <c r="C22" s="146"/>
      <c r="D22" s="146"/>
      <c r="E22" s="146"/>
      <c r="F22" s="146"/>
    </row>
    <row r="23" spans="2:6">
      <c r="B23" s="151" t="s">
        <v>30</v>
      </c>
      <c r="C23" s="151"/>
      <c r="D23" s="151"/>
      <c r="E23" s="146"/>
      <c r="F23" s="146"/>
    </row>
    <row r="24" spans="2:6">
      <c r="B24" s="92" t="s">
        <v>109</v>
      </c>
      <c r="C24" s="93"/>
      <c r="D24" s="92"/>
      <c r="E24" s="146">
        <v>2</v>
      </c>
      <c r="F24" s="146"/>
    </row>
    <row r="25" spans="2:6">
      <c r="B25" s="95" t="s">
        <v>120</v>
      </c>
      <c r="C25" s="93"/>
      <c r="D25" s="92"/>
      <c r="E25" s="154">
        <v>1</v>
      </c>
      <c r="F25" s="154"/>
    </row>
    <row r="26" spans="2:6">
      <c r="B26" s="95" t="s">
        <v>121</v>
      </c>
      <c r="C26" s="96"/>
      <c r="D26" s="97"/>
      <c r="E26" s="154">
        <v>6</v>
      </c>
      <c r="F26" s="154"/>
    </row>
    <row r="27" spans="2:6">
      <c r="B27" s="95" t="s">
        <v>122</v>
      </c>
      <c r="C27" s="96"/>
      <c r="D27" s="97"/>
      <c r="E27" s="154">
        <v>1</v>
      </c>
      <c r="F27" s="154"/>
    </row>
    <row r="28" spans="2:6">
      <c r="B28" s="92" t="s">
        <v>123</v>
      </c>
      <c r="C28" s="93"/>
      <c r="D28" s="92"/>
      <c r="E28" s="154">
        <v>2</v>
      </c>
      <c r="F28" s="154"/>
    </row>
    <row r="29" spans="2:6">
      <c r="B29" s="92" t="s">
        <v>165</v>
      </c>
      <c r="C29" s="93"/>
      <c r="D29" s="92"/>
      <c r="E29" s="146">
        <v>26</v>
      </c>
      <c r="F29" s="146"/>
    </row>
    <row r="30" spans="2:6">
      <c r="B30" s="92"/>
      <c r="C30" s="93"/>
      <c r="D30" s="92"/>
      <c r="E30" s="146"/>
      <c r="F30" s="146"/>
    </row>
    <row r="31" spans="2:6">
      <c r="B31" s="151" t="s">
        <v>40</v>
      </c>
      <c r="C31" s="151"/>
      <c r="D31" s="151"/>
      <c r="E31" s="147"/>
      <c r="F31" s="147"/>
    </row>
    <row r="32" spans="2:6">
      <c r="B32" s="98" t="s">
        <v>125</v>
      </c>
      <c r="C32" s="98"/>
      <c r="D32" s="98"/>
      <c r="E32" s="149">
        <v>1</v>
      </c>
      <c r="F32" s="149"/>
    </row>
    <row r="33" spans="2:6">
      <c r="B33" s="99" t="s">
        <v>126</v>
      </c>
      <c r="C33" s="100"/>
      <c r="D33" s="101"/>
      <c r="E33" s="148">
        <v>1</v>
      </c>
      <c r="F33" s="148"/>
    </row>
    <row r="34" spans="2:6">
      <c r="B34" s="99" t="s">
        <v>166</v>
      </c>
      <c r="C34" s="100"/>
      <c r="D34" s="102"/>
      <c r="E34" s="148">
        <v>1</v>
      </c>
      <c r="F34" s="148"/>
    </row>
    <row r="35" spans="2:6">
      <c r="B35" s="99" t="s">
        <v>127</v>
      </c>
      <c r="C35" s="100"/>
      <c r="D35" s="102"/>
      <c r="E35" s="148">
        <v>3</v>
      </c>
      <c r="F35" s="148"/>
    </row>
    <row r="36" spans="2:6">
      <c r="B36" s="99" t="s">
        <v>167</v>
      </c>
      <c r="C36" s="100"/>
      <c r="D36" s="102"/>
      <c r="E36" s="148">
        <v>3</v>
      </c>
      <c r="F36" s="148"/>
    </row>
    <row r="37" spans="2:6">
      <c r="B37" s="99" t="s">
        <v>168</v>
      </c>
      <c r="C37" s="100"/>
      <c r="D37" s="102"/>
      <c r="E37" s="148">
        <v>3</v>
      </c>
      <c r="F37" s="148"/>
    </row>
    <row r="38" spans="2:6">
      <c r="B38" s="150"/>
      <c r="C38" s="150"/>
      <c r="D38" s="150"/>
      <c r="E38" s="150"/>
      <c r="F38" s="150"/>
    </row>
    <row r="39" spans="2:6">
      <c r="B39" s="151" t="s">
        <v>74</v>
      </c>
      <c r="C39" s="151"/>
      <c r="D39" s="151"/>
      <c r="E39" s="146"/>
      <c r="F39" s="146"/>
    </row>
    <row r="40" spans="2:6">
      <c r="B40" s="103" t="s">
        <v>169</v>
      </c>
      <c r="C40" s="93"/>
      <c r="D40" s="92"/>
      <c r="E40" s="146">
        <v>1</v>
      </c>
      <c r="F40" s="146"/>
    </row>
    <row r="41" spans="2:6">
      <c r="B41" s="104" t="s">
        <v>174</v>
      </c>
      <c r="C41" s="93"/>
      <c r="D41" s="92"/>
      <c r="E41" s="146">
        <v>2</v>
      </c>
      <c r="F41" s="146"/>
    </row>
    <row r="42" spans="2:6">
      <c r="B42" s="104" t="s">
        <v>170</v>
      </c>
      <c r="C42" s="93"/>
      <c r="D42" s="92"/>
      <c r="E42" s="146">
        <v>1</v>
      </c>
      <c r="F42" s="146"/>
    </row>
    <row r="43" spans="2:6">
      <c r="B43" s="104" t="s">
        <v>171</v>
      </c>
      <c r="C43" s="93"/>
      <c r="D43" s="92"/>
      <c r="E43" s="146">
        <v>1</v>
      </c>
      <c r="F43" s="146"/>
    </row>
    <row r="44" spans="2:6">
      <c r="B44" s="104" t="s">
        <v>172</v>
      </c>
      <c r="C44" s="93"/>
      <c r="D44" s="92"/>
      <c r="E44" s="146">
        <v>1</v>
      </c>
      <c r="F44" s="146"/>
    </row>
    <row r="45" spans="2:6">
      <c r="B45" s="95" t="s">
        <v>175</v>
      </c>
      <c r="C45" s="93"/>
      <c r="D45" s="92"/>
      <c r="E45" s="146">
        <v>1</v>
      </c>
      <c r="F45" s="146"/>
    </row>
    <row r="46" spans="2:6">
      <c r="B46" s="104" t="s">
        <v>173</v>
      </c>
      <c r="C46" s="93"/>
      <c r="D46" s="92"/>
      <c r="E46" s="146">
        <v>1</v>
      </c>
      <c r="F46" s="146"/>
    </row>
    <row r="47" spans="2:6">
      <c r="B47" s="104" t="s">
        <v>128</v>
      </c>
      <c r="C47" s="93"/>
      <c r="D47" s="92"/>
      <c r="E47" s="146">
        <v>1</v>
      </c>
      <c r="F47" s="146"/>
    </row>
    <row r="48" spans="2:6">
      <c r="B48" s="146"/>
      <c r="C48" s="146"/>
      <c r="D48" s="146"/>
      <c r="E48" s="146"/>
      <c r="F48" s="146"/>
    </row>
    <row r="49" spans="2:6">
      <c r="B49" s="151" t="s">
        <v>91</v>
      </c>
      <c r="C49" s="151"/>
      <c r="D49" s="151"/>
      <c r="E49" s="146"/>
      <c r="F49" s="146"/>
    </row>
    <row r="50" spans="2:6">
      <c r="B50" s="92" t="s">
        <v>92</v>
      </c>
      <c r="C50" s="93"/>
      <c r="D50" s="92"/>
      <c r="E50" s="146">
        <v>2</v>
      </c>
      <c r="F50" s="146"/>
    </row>
    <row r="51" spans="2:6">
      <c r="B51" s="92" t="s">
        <v>96</v>
      </c>
      <c r="C51" s="93"/>
      <c r="D51" s="92"/>
      <c r="E51" s="146">
        <v>2</v>
      </c>
      <c r="F51" s="146"/>
    </row>
    <row r="52" spans="2:6">
      <c r="B52" s="92" t="s">
        <v>162</v>
      </c>
      <c r="C52" s="93"/>
      <c r="D52" s="92"/>
      <c r="E52" s="146">
        <v>14</v>
      </c>
      <c r="F52" s="146"/>
    </row>
    <row r="53" spans="2:6">
      <c r="B53" s="92" t="s">
        <v>95</v>
      </c>
      <c r="C53" s="93"/>
      <c r="D53" s="92"/>
      <c r="E53" s="146">
        <v>14</v>
      </c>
      <c r="F53" s="146"/>
    </row>
    <row r="54" spans="2:6">
      <c r="B54" s="92" t="s">
        <v>94</v>
      </c>
      <c r="C54" s="92"/>
      <c r="D54" s="92"/>
      <c r="E54" s="146">
        <v>12</v>
      </c>
      <c r="F54" s="146"/>
    </row>
    <row r="55" spans="2:6">
      <c r="B55" s="92"/>
      <c r="C55" s="92"/>
      <c r="D55" s="92"/>
      <c r="E55" s="146"/>
      <c r="F55" s="146"/>
    </row>
    <row r="56" spans="2:6">
      <c r="B56" s="92"/>
      <c r="C56" s="93"/>
      <c r="D56" s="92"/>
      <c r="E56" s="92"/>
      <c r="F56" s="92"/>
    </row>
  </sheetData>
  <mergeCells count="50">
    <mergeCell ref="E20:F20"/>
    <mergeCell ref="B1:K1"/>
    <mergeCell ref="B2:K2"/>
    <mergeCell ref="B13:K13"/>
    <mergeCell ref="B15:D15"/>
    <mergeCell ref="E15:F15"/>
    <mergeCell ref="E55:F55"/>
    <mergeCell ref="E51:F51"/>
    <mergeCell ref="E52:F52"/>
    <mergeCell ref="E53:F53"/>
    <mergeCell ref="E45:F45"/>
    <mergeCell ref="E49:F49"/>
    <mergeCell ref="E50:F50"/>
    <mergeCell ref="E46:F46"/>
    <mergeCell ref="E47:F47"/>
    <mergeCell ref="B48:F48"/>
    <mergeCell ref="B49:D49"/>
    <mergeCell ref="E54:F54"/>
    <mergeCell ref="B39:D39"/>
    <mergeCell ref="B16:D16"/>
    <mergeCell ref="E16:F16"/>
    <mergeCell ref="B22:F22"/>
    <mergeCell ref="B23:D23"/>
    <mergeCell ref="B31:D31"/>
    <mergeCell ref="E17:F17"/>
    <mergeCell ref="E18:F18"/>
    <mergeCell ref="E19:F19"/>
    <mergeCell ref="E21:F21"/>
    <mergeCell ref="E23:F23"/>
    <mergeCell ref="E24:F24"/>
    <mergeCell ref="E27:F27"/>
    <mergeCell ref="E25:F25"/>
    <mergeCell ref="E26:F26"/>
    <mergeCell ref="E28:F28"/>
    <mergeCell ref="E44:F44"/>
    <mergeCell ref="E40:F40"/>
    <mergeCell ref="E29:F29"/>
    <mergeCell ref="E31:F31"/>
    <mergeCell ref="E35:F35"/>
    <mergeCell ref="E36:F36"/>
    <mergeCell ref="E37:F37"/>
    <mergeCell ref="E30:F30"/>
    <mergeCell ref="E32:F32"/>
    <mergeCell ref="E39:F39"/>
    <mergeCell ref="E41:F41"/>
    <mergeCell ref="E42:F42"/>
    <mergeCell ref="E43:F43"/>
    <mergeCell ref="E33:F33"/>
    <mergeCell ref="E34:F34"/>
    <mergeCell ref="B38:F38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Feuil1!$A$2:$A$3</xm:f>
          </x14:formula1>
          <xm:sqref>J5:J10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9"/>
  <sheetViews>
    <sheetView topLeftCell="B1" zoomScale="85" zoomScaleNormal="85" workbookViewId="0">
      <selection activeCell="B1" sqref="B1:K1"/>
    </sheetView>
  </sheetViews>
  <sheetFormatPr baseColWidth="10" defaultColWidth="8.85546875" defaultRowHeight="15"/>
  <cols>
    <col min="2" max="2" width="51.140625" customWidth="1"/>
    <col min="3" max="3" width="15.42578125" customWidth="1"/>
    <col min="4" max="4" width="22.42578125" customWidth="1"/>
    <col min="5" max="6" width="16.28515625" customWidth="1"/>
    <col min="7" max="8" width="16.42578125" customWidth="1"/>
    <col min="9" max="9" width="25.42578125" customWidth="1"/>
    <col min="10" max="10" width="21.42578125" customWidth="1"/>
    <col min="11" max="11" width="28.42578125" customWidth="1"/>
  </cols>
  <sheetData>
    <row r="1" spans="1:11" ht="19.5">
      <c r="B1" s="133" t="s">
        <v>191</v>
      </c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9.5"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</row>
    <row r="3" spans="1:11" ht="15.75" thickBot="1">
      <c r="C3" s="15"/>
    </row>
    <row r="4" spans="1:11" ht="45">
      <c r="A4" s="3"/>
      <c r="B4" s="8" t="s">
        <v>1</v>
      </c>
      <c r="C4" s="8" t="s">
        <v>2</v>
      </c>
      <c r="D4" s="17" t="s">
        <v>3</v>
      </c>
      <c r="E4" s="21" t="s">
        <v>178</v>
      </c>
      <c r="F4" s="22" t="s">
        <v>179</v>
      </c>
      <c r="G4" s="22" t="s">
        <v>180</v>
      </c>
      <c r="H4" s="22" t="s">
        <v>181</v>
      </c>
      <c r="I4" s="18" t="s">
        <v>4</v>
      </c>
      <c r="J4" s="8" t="s">
        <v>5</v>
      </c>
      <c r="K4" s="10" t="s">
        <v>6</v>
      </c>
    </row>
    <row r="5" spans="1:11">
      <c r="B5" s="31" t="s">
        <v>7</v>
      </c>
      <c r="C5" s="28" t="s">
        <v>8</v>
      </c>
      <c r="D5" s="65" t="s">
        <v>185</v>
      </c>
      <c r="E5" s="123"/>
      <c r="F5" s="124"/>
      <c r="G5" s="124"/>
      <c r="H5" s="124"/>
      <c r="I5" s="19"/>
      <c r="J5" s="6"/>
      <c r="K5" s="7"/>
    </row>
    <row r="6" spans="1:11">
      <c r="B6" s="32" t="s">
        <v>9</v>
      </c>
      <c r="C6" s="29" t="s">
        <v>10</v>
      </c>
      <c r="D6" s="66">
        <v>2025</v>
      </c>
      <c r="E6" s="24"/>
      <c r="F6" s="4"/>
      <c r="G6" s="4"/>
      <c r="H6" s="4"/>
      <c r="I6" s="20"/>
      <c r="J6" s="4"/>
      <c r="K6" s="5"/>
    </row>
    <row r="7" spans="1:11">
      <c r="B7" s="32" t="s">
        <v>11</v>
      </c>
      <c r="C7" s="29" t="s">
        <v>12</v>
      </c>
      <c r="D7" s="66">
        <v>2023</v>
      </c>
      <c r="E7" s="24"/>
      <c r="F7" s="4"/>
      <c r="G7" s="4"/>
      <c r="H7" s="4"/>
      <c r="I7" s="20"/>
      <c r="J7" s="4"/>
      <c r="K7" s="5"/>
    </row>
    <row r="8" spans="1:11">
      <c r="B8" s="32" t="s">
        <v>13</v>
      </c>
      <c r="C8" s="29" t="s">
        <v>14</v>
      </c>
      <c r="D8" s="66">
        <v>2023</v>
      </c>
      <c r="E8" s="24"/>
      <c r="F8" s="4"/>
      <c r="G8" s="4"/>
      <c r="H8" s="4"/>
      <c r="I8" s="20"/>
      <c r="J8" s="4"/>
      <c r="K8" s="5"/>
    </row>
    <row r="9" spans="1:11">
      <c r="B9" s="32" t="s">
        <v>15</v>
      </c>
      <c r="C9" s="29" t="s">
        <v>16</v>
      </c>
      <c r="D9" s="66" t="s">
        <v>185</v>
      </c>
      <c r="E9" s="125"/>
      <c r="F9" s="126"/>
      <c r="G9" s="126"/>
      <c r="H9" s="126"/>
      <c r="I9" s="20"/>
      <c r="J9" s="4"/>
      <c r="K9" s="5"/>
    </row>
    <row r="10" spans="1:11">
      <c r="B10" s="32" t="s">
        <v>17</v>
      </c>
      <c r="C10" s="29" t="s">
        <v>10</v>
      </c>
      <c r="D10" s="66">
        <v>2025</v>
      </c>
      <c r="E10" s="24"/>
      <c r="F10" s="4"/>
      <c r="G10" s="4"/>
      <c r="H10" s="4"/>
      <c r="I10" s="20"/>
      <c r="J10" s="4"/>
      <c r="K10" s="5"/>
    </row>
    <row r="11" spans="1:11" ht="58.5" thickBot="1">
      <c r="B11" s="33" t="s">
        <v>18</v>
      </c>
      <c r="C11" s="30" t="s">
        <v>10</v>
      </c>
      <c r="D11" s="128">
        <v>2025</v>
      </c>
      <c r="E11" s="26"/>
      <c r="F11" s="27"/>
      <c r="G11" s="27"/>
      <c r="H11" s="27"/>
      <c r="I11" s="20"/>
      <c r="J11" s="4"/>
      <c r="K11" s="5"/>
    </row>
    <row r="12" spans="1:11" ht="25.5" thickBot="1">
      <c r="B12" s="13" t="s">
        <v>19</v>
      </c>
      <c r="C12" s="64"/>
      <c r="D12" s="64"/>
      <c r="E12" s="67">
        <f>SUBTOTAL(109,Tableau1611[Montant HT prestation 2026])</f>
        <v>0</v>
      </c>
      <c r="F12" s="68">
        <f>SUBTOTAL(109,Tableau1611[Montant HT prestation 2027])</f>
        <v>0</v>
      </c>
      <c r="G12" s="68">
        <f>SUM(Tableau1611[Montant HT prestation 2028])</f>
        <v>0</v>
      </c>
      <c r="H12" s="69">
        <f>SUM(Tableau1611[Montant HT prestation 2029])</f>
        <v>0</v>
      </c>
      <c r="I12" s="12">
        <f>SUBTOTAL(109,Tableau1611[Forfait annuel (€HT)])</f>
        <v>0</v>
      </c>
      <c r="J12" s="14" t="s">
        <v>20</v>
      </c>
      <c r="K12" s="11">
        <f>SUBTOTAL(109,Tableau1611[Forfait annuel (€TTC)])</f>
        <v>0</v>
      </c>
    </row>
    <row r="13" spans="1:11">
      <c r="C13" s="15"/>
    </row>
    <row r="14" spans="1:11">
      <c r="B14" s="135" t="s">
        <v>21</v>
      </c>
      <c r="C14" s="136"/>
      <c r="D14" s="136"/>
      <c r="E14" s="136"/>
      <c r="F14" s="136"/>
      <c r="G14" s="136"/>
      <c r="H14" s="136"/>
      <c r="I14" s="136"/>
      <c r="J14" s="136"/>
      <c r="K14" s="137"/>
    </row>
    <row r="15" spans="1:11">
      <c r="B15" s="138"/>
      <c r="C15" s="138"/>
      <c r="D15" s="138"/>
      <c r="E15" s="138"/>
      <c r="F15" s="138"/>
      <c r="G15" s="138"/>
      <c r="H15" s="138"/>
      <c r="I15" s="138"/>
      <c r="J15" s="138"/>
      <c r="K15" s="138"/>
    </row>
    <row r="16" spans="1:11" ht="18.75">
      <c r="B16" s="155" t="s">
        <v>22</v>
      </c>
      <c r="C16" s="155"/>
      <c r="D16" s="155"/>
      <c r="E16" s="155" t="s">
        <v>23</v>
      </c>
      <c r="F16" s="155"/>
      <c r="G16" s="156"/>
      <c r="H16" s="156"/>
    </row>
    <row r="17" spans="2:8">
      <c r="B17" s="43" t="s">
        <v>30</v>
      </c>
      <c r="C17" s="44"/>
      <c r="D17" s="44"/>
      <c r="E17" s="44"/>
      <c r="F17" s="44"/>
    </row>
    <row r="18" spans="2:8">
      <c r="B18" s="44" t="s">
        <v>129</v>
      </c>
      <c r="C18" s="44"/>
      <c r="D18" s="44"/>
      <c r="E18" s="157">
        <v>1</v>
      </c>
      <c r="F18" s="157"/>
      <c r="G18" s="132"/>
      <c r="H18" s="132"/>
    </row>
    <row r="19" spans="2:8">
      <c r="B19" s="44" t="s">
        <v>39</v>
      </c>
      <c r="C19" s="44"/>
      <c r="D19" s="44"/>
      <c r="E19" s="158">
        <v>2</v>
      </c>
      <c r="F19" s="158"/>
      <c r="G19" s="132"/>
      <c r="H19" s="132"/>
    </row>
    <row r="20" spans="2:8">
      <c r="B20" s="44"/>
      <c r="C20" s="44"/>
      <c r="D20" s="44"/>
      <c r="E20" s="44"/>
      <c r="F20" s="44"/>
      <c r="G20" s="132"/>
      <c r="H20" s="132"/>
    </row>
    <row r="21" spans="2:8">
      <c r="B21" s="43" t="s">
        <v>40</v>
      </c>
      <c r="C21" s="44"/>
      <c r="D21" s="44"/>
      <c r="E21" s="44"/>
      <c r="F21" s="44"/>
      <c r="G21" s="132"/>
      <c r="H21" s="132"/>
    </row>
    <row r="22" spans="2:8">
      <c r="B22" s="159" t="s">
        <v>130</v>
      </c>
      <c r="C22" s="159"/>
      <c r="D22" s="159"/>
      <c r="E22" s="159">
        <v>1</v>
      </c>
      <c r="F22" s="159"/>
      <c r="G22" s="132"/>
      <c r="H22" s="132"/>
    </row>
    <row r="23" spans="2:8">
      <c r="B23" s="118" t="s">
        <v>131</v>
      </c>
      <c r="C23" s="118" t="s">
        <v>131</v>
      </c>
      <c r="D23" s="118" t="s">
        <v>131</v>
      </c>
      <c r="E23" s="118" t="s">
        <v>131</v>
      </c>
      <c r="F23" s="118" t="s">
        <v>131</v>
      </c>
    </row>
    <row r="24" spans="2:8">
      <c r="B24" s="43" t="s">
        <v>74</v>
      </c>
      <c r="C24" s="44"/>
      <c r="D24" s="44"/>
      <c r="E24" s="44"/>
      <c r="F24" s="44"/>
    </row>
    <row r="25" spans="2:8">
      <c r="B25" s="127" t="s">
        <v>132</v>
      </c>
      <c r="C25" s="44" t="s">
        <v>186</v>
      </c>
      <c r="D25" s="44"/>
      <c r="E25" s="160">
        <v>0</v>
      </c>
      <c r="F25" s="160"/>
      <c r="G25" s="132"/>
      <c r="H25" s="132"/>
    </row>
    <row r="26" spans="2:8">
      <c r="B26" s="44"/>
      <c r="C26" s="44"/>
      <c r="D26" s="44"/>
      <c r="E26" s="44"/>
      <c r="F26" s="44"/>
      <c r="G26" s="132"/>
      <c r="H26" s="132"/>
    </row>
    <row r="27" spans="2:8">
      <c r="B27" s="43" t="s">
        <v>87</v>
      </c>
      <c r="C27" s="44"/>
      <c r="D27" s="44"/>
      <c r="E27" s="44"/>
      <c r="F27" s="44"/>
      <c r="G27" s="132"/>
      <c r="H27" s="132"/>
    </row>
    <row r="28" spans="2:8">
      <c r="B28" s="44" t="s">
        <v>90</v>
      </c>
      <c r="C28" s="44"/>
      <c r="D28" s="44"/>
      <c r="E28" s="158">
        <v>2</v>
      </c>
      <c r="F28" s="158"/>
      <c r="G28" s="132"/>
      <c r="H28" s="132"/>
    </row>
    <row r="29" spans="2:8">
      <c r="B29" s="44"/>
      <c r="C29" s="44"/>
      <c r="D29" s="44"/>
      <c r="E29" s="44"/>
      <c r="F29" s="44"/>
      <c r="G29" s="132"/>
      <c r="H29" s="132"/>
    </row>
    <row r="30" spans="2:8">
      <c r="B30" s="43" t="s">
        <v>91</v>
      </c>
      <c r="C30" s="44"/>
      <c r="D30" s="44"/>
      <c r="E30" s="44"/>
      <c r="F30" s="44"/>
      <c r="G30" s="132"/>
      <c r="H30" s="132"/>
    </row>
    <row r="31" spans="2:8">
      <c r="B31" s="44" t="s">
        <v>92</v>
      </c>
      <c r="C31" s="44"/>
      <c r="D31" s="44"/>
      <c r="E31" s="158">
        <v>1</v>
      </c>
      <c r="F31" s="158"/>
      <c r="G31" s="132"/>
      <c r="H31" s="132"/>
    </row>
    <row r="32" spans="2:8" ht="15" customHeight="1">
      <c r="B32" s="44" t="s">
        <v>133</v>
      </c>
      <c r="C32" s="44"/>
      <c r="D32" s="44"/>
      <c r="E32" s="44"/>
      <c r="F32" s="44">
        <v>4</v>
      </c>
      <c r="G32" s="132"/>
      <c r="H32" s="132"/>
    </row>
    <row r="33" spans="2:8">
      <c r="C33" s="15"/>
      <c r="G33" s="132"/>
      <c r="H33" s="132"/>
    </row>
    <row r="34" spans="2:8">
      <c r="C34" s="15"/>
      <c r="G34" s="132"/>
      <c r="H34" s="132"/>
    </row>
    <row r="35" spans="2:8">
      <c r="C35" s="15"/>
    </row>
    <row r="36" spans="2:8">
      <c r="B36" s="35"/>
      <c r="C36" s="15"/>
    </row>
    <row r="37" spans="2:8">
      <c r="C37" s="15"/>
      <c r="E37" s="132"/>
      <c r="F37" s="132"/>
      <c r="G37" s="132"/>
      <c r="H37" s="132"/>
    </row>
    <row r="38" spans="2:8">
      <c r="C38" s="15"/>
      <c r="E38" s="132"/>
      <c r="F38" s="132"/>
      <c r="G38" s="132"/>
      <c r="H38" s="132"/>
    </row>
    <row r="39" spans="2:8">
      <c r="C39" s="15"/>
      <c r="E39" s="132"/>
      <c r="F39" s="132"/>
      <c r="G39" s="132"/>
      <c r="H39" s="132"/>
    </row>
    <row r="40" spans="2:8">
      <c r="C40" s="15"/>
      <c r="E40" s="132"/>
      <c r="F40" s="132"/>
      <c r="G40" s="132"/>
      <c r="H40" s="132"/>
    </row>
    <row r="41" spans="2:8">
      <c r="C41" s="15"/>
      <c r="E41" s="132"/>
      <c r="F41" s="132"/>
      <c r="G41" s="132"/>
      <c r="H41" s="132"/>
    </row>
    <row r="42" spans="2:8">
      <c r="C42" s="15"/>
      <c r="E42" s="132"/>
      <c r="F42" s="132"/>
      <c r="G42" s="132"/>
      <c r="H42" s="132"/>
    </row>
    <row r="43" spans="2:8">
      <c r="C43" s="15"/>
      <c r="E43" s="132"/>
      <c r="F43" s="132"/>
      <c r="G43" s="132"/>
      <c r="H43" s="132"/>
    </row>
    <row r="44" spans="2:8">
      <c r="C44" s="15"/>
      <c r="E44" s="132"/>
      <c r="F44" s="132"/>
      <c r="G44" s="132"/>
      <c r="H44" s="132"/>
    </row>
    <row r="45" spans="2:8">
      <c r="C45" s="15"/>
      <c r="E45" s="132"/>
      <c r="F45" s="132"/>
      <c r="G45" s="132"/>
      <c r="H45" s="132"/>
    </row>
    <row r="46" spans="2:8" ht="14.45" customHeight="1">
      <c r="C46" s="15"/>
      <c r="E46" s="132"/>
      <c r="F46" s="132"/>
      <c r="G46" s="132"/>
      <c r="H46" s="132"/>
    </row>
    <row r="47" spans="2:8">
      <c r="C47" s="15"/>
      <c r="E47" s="132"/>
      <c r="F47" s="132"/>
      <c r="G47" s="132"/>
      <c r="H47" s="132"/>
    </row>
    <row r="48" spans="2:8">
      <c r="C48" s="15"/>
      <c r="E48" s="132"/>
      <c r="F48" s="132"/>
      <c r="G48" s="132"/>
      <c r="H48" s="132"/>
    </row>
    <row r="49" spans="2:8">
      <c r="C49" s="15"/>
      <c r="E49" s="132"/>
      <c r="F49" s="132"/>
      <c r="G49" s="132"/>
      <c r="H49" s="132"/>
    </row>
    <row r="50" spans="2:8">
      <c r="C50" s="15"/>
      <c r="E50" s="132"/>
      <c r="F50" s="132"/>
      <c r="G50" s="132"/>
      <c r="H50" s="132"/>
    </row>
    <row r="51" spans="2:8">
      <c r="C51" s="15"/>
      <c r="E51" s="132"/>
      <c r="F51" s="132"/>
      <c r="G51" s="132"/>
      <c r="H51" s="132"/>
    </row>
    <row r="52" spans="2:8">
      <c r="B52" s="39"/>
      <c r="C52" s="38"/>
      <c r="D52" s="39"/>
      <c r="E52" s="39"/>
      <c r="F52" s="39"/>
    </row>
    <row r="53" spans="2:8">
      <c r="B53" s="35"/>
      <c r="C53" s="15"/>
    </row>
    <row r="54" spans="2:8">
      <c r="B54" s="41"/>
      <c r="C54" s="15"/>
      <c r="G54" s="132"/>
      <c r="H54" s="132"/>
    </row>
    <row r="55" spans="2:8">
      <c r="C55" s="15"/>
      <c r="G55" s="132"/>
      <c r="H55" s="132"/>
    </row>
    <row r="56" spans="2:8">
      <c r="C56" s="15"/>
      <c r="G56" s="132"/>
      <c r="H56" s="132"/>
    </row>
    <row r="57" spans="2:8">
      <c r="C57" s="15"/>
      <c r="G57" s="132"/>
      <c r="H57" s="132"/>
    </row>
    <row r="58" spans="2:8">
      <c r="C58" s="15"/>
      <c r="G58" s="132"/>
      <c r="H58" s="132"/>
    </row>
    <row r="59" spans="2:8">
      <c r="C59" s="15"/>
      <c r="G59" s="132"/>
      <c r="H59" s="132"/>
    </row>
    <row r="60" spans="2:8">
      <c r="C60" s="15"/>
      <c r="G60" s="132"/>
      <c r="H60" s="132"/>
    </row>
    <row r="61" spans="2:8">
      <c r="C61" s="15"/>
      <c r="G61" s="132"/>
      <c r="H61" s="132"/>
    </row>
    <row r="62" spans="2:8">
      <c r="C62" s="15"/>
      <c r="G62" s="132"/>
      <c r="H62" s="132"/>
    </row>
    <row r="63" spans="2:8">
      <c r="C63" s="15"/>
      <c r="G63" s="132"/>
      <c r="H63" s="132"/>
    </row>
    <row r="64" spans="2:8">
      <c r="C64" s="15"/>
      <c r="G64" s="132"/>
      <c r="H64" s="132"/>
    </row>
    <row r="65" spans="2:8">
      <c r="C65" s="15"/>
    </row>
    <row r="66" spans="2:8">
      <c r="C66" s="15"/>
    </row>
    <row r="67" spans="2:8">
      <c r="B67" s="35"/>
      <c r="C67" s="15"/>
    </row>
    <row r="68" spans="2:8">
      <c r="C68" s="15"/>
      <c r="G68" s="132"/>
      <c r="H68" s="132"/>
    </row>
    <row r="69" spans="2:8">
      <c r="C69" s="15"/>
      <c r="G69" s="132"/>
      <c r="H69" s="132"/>
    </row>
    <row r="70" spans="2:8">
      <c r="C70" s="15"/>
      <c r="G70" s="132"/>
      <c r="H70" s="132"/>
    </row>
    <row r="71" spans="2:8">
      <c r="C71" s="15"/>
    </row>
    <row r="72" spans="2:8">
      <c r="B72" s="35"/>
      <c r="C72" s="15"/>
    </row>
    <row r="73" spans="2:8">
      <c r="C73" s="15"/>
      <c r="G73" s="132"/>
      <c r="H73" s="132"/>
    </row>
    <row r="74" spans="2:8">
      <c r="C74" s="15"/>
      <c r="G74" s="132"/>
      <c r="H74" s="132"/>
    </row>
    <row r="75" spans="2:8">
      <c r="C75" s="15"/>
      <c r="G75" s="132"/>
      <c r="H75" s="132"/>
    </row>
    <row r="76" spans="2:8">
      <c r="C76" s="15"/>
      <c r="G76" s="132"/>
      <c r="H76" s="132"/>
    </row>
    <row r="77" spans="2:8">
      <c r="C77" s="15"/>
      <c r="G77" s="132"/>
      <c r="H77" s="132"/>
    </row>
    <row r="78" spans="2:8">
      <c r="C78" s="15"/>
      <c r="G78" s="132"/>
      <c r="H78" s="132"/>
    </row>
    <row r="79" spans="2:8">
      <c r="C79" s="15"/>
      <c r="G79" s="132"/>
      <c r="H79" s="132"/>
    </row>
  </sheetData>
  <mergeCells count="80">
    <mergeCell ref="G75:H75"/>
    <mergeCell ref="G76:H76"/>
    <mergeCell ref="G77:H77"/>
    <mergeCell ref="G78:H78"/>
    <mergeCell ref="G79:H79"/>
    <mergeCell ref="G74:H74"/>
    <mergeCell ref="G58:H58"/>
    <mergeCell ref="G59:H59"/>
    <mergeCell ref="G60:H60"/>
    <mergeCell ref="G61:H61"/>
    <mergeCell ref="G62:H62"/>
    <mergeCell ref="G63:H63"/>
    <mergeCell ref="G64:H64"/>
    <mergeCell ref="G68:H68"/>
    <mergeCell ref="G69:H69"/>
    <mergeCell ref="G70:H70"/>
    <mergeCell ref="G73:H73"/>
    <mergeCell ref="E47:F47"/>
    <mergeCell ref="G47:H47"/>
    <mergeCell ref="G57:H57"/>
    <mergeCell ref="E48:F48"/>
    <mergeCell ref="G48:H48"/>
    <mergeCell ref="E49:F49"/>
    <mergeCell ref="G49:H49"/>
    <mergeCell ref="E50:F50"/>
    <mergeCell ref="G50:H50"/>
    <mergeCell ref="E51:F51"/>
    <mergeCell ref="G51:H51"/>
    <mergeCell ref="G54:H54"/>
    <mergeCell ref="G55:H55"/>
    <mergeCell ref="G56:H56"/>
    <mergeCell ref="E44:F44"/>
    <mergeCell ref="G44:H44"/>
    <mergeCell ref="E45:F45"/>
    <mergeCell ref="G45:H45"/>
    <mergeCell ref="E46:F46"/>
    <mergeCell ref="G46:H46"/>
    <mergeCell ref="E41:F41"/>
    <mergeCell ref="G41:H41"/>
    <mergeCell ref="E42:F42"/>
    <mergeCell ref="G42:H42"/>
    <mergeCell ref="E43:F43"/>
    <mergeCell ref="G43:H43"/>
    <mergeCell ref="G37:H37"/>
    <mergeCell ref="E39:F39"/>
    <mergeCell ref="G39:H39"/>
    <mergeCell ref="E40:F40"/>
    <mergeCell ref="G40:H40"/>
    <mergeCell ref="G21:H21"/>
    <mergeCell ref="G22:H22"/>
    <mergeCell ref="E38:F38"/>
    <mergeCell ref="G38:H38"/>
    <mergeCell ref="G26:H26"/>
    <mergeCell ref="G27:H27"/>
    <mergeCell ref="G28:H28"/>
    <mergeCell ref="G29:H29"/>
    <mergeCell ref="G30:H30"/>
    <mergeCell ref="G31:H31"/>
    <mergeCell ref="E28:F28"/>
    <mergeCell ref="E31:F31"/>
    <mergeCell ref="G32:H32"/>
    <mergeCell ref="G33:H33"/>
    <mergeCell ref="G34:H34"/>
    <mergeCell ref="E37:F37"/>
    <mergeCell ref="G25:H25"/>
    <mergeCell ref="B1:K1"/>
    <mergeCell ref="B2:K2"/>
    <mergeCell ref="B14:K14"/>
    <mergeCell ref="B15:K15"/>
    <mergeCell ref="G16:H16"/>
    <mergeCell ref="B16:D16"/>
    <mergeCell ref="E16:F16"/>
    <mergeCell ref="E18:F18"/>
    <mergeCell ref="E19:F19"/>
    <mergeCell ref="B22:D22"/>
    <mergeCell ref="E22:F22"/>
    <mergeCell ref="E25:F25"/>
    <mergeCell ref="G18:H18"/>
    <mergeCell ref="G19:H19"/>
    <mergeCell ref="G20:H20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400-000000000000}">
          <x14:formula1>
            <xm:f>Feuil1!$A$2:$A$3</xm:f>
          </x14:formula1>
          <xm:sqref>J5:J11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K52"/>
  <sheetViews>
    <sheetView showGridLines="0" zoomScale="89" zoomScaleNormal="89" workbookViewId="0">
      <selection activeCell="B1" sqref="B1:K1"/>
    </sheetView>
  </sheetViews>
  <sheetFormatPr baseColWidth="10" defaultColWidth="9.140625" defaultRowHeight="15"/>
  <cols>
    <col min="2" max="2" width="68.28515625" customWidth="1"/>
    <col min="3" max="3" width="26.42578125" style="15" customWidth="1"/>
    <col min="4" max="4" width="27.7109375" customWidth="1"/>
    <col min="5" max="8" width="18.28515625" customWidth="1"/>
    <col min="9" max="9" width="24.5703125" customWidth="1"/>
    <col min="11" max="11" width="30.42578125" customWidth="1"/>
  </cols>
  <sheetData>
    <row r="1" spans="2:11" ht="46.5" customHeight="1">
      <c r="B1" s="133" t="s">
        <v>192</v>
      </c>
      <c r="C1" s="134"/>
      <c r="D1" s="134"/>
      <c r="E1" s="134"/>
      <c r="F1" s="134"/>
      <c r="G1" s="134"/>
      <c r="H1" s="134"/>
      <c r="I1" s="134"/>
      <c r="J1" s="134"/>
      <c r="K1" s="134"/>
    </row>
    <row r="2" spans="2:11" ht="33.75" customHeight="1"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</row>
    <row r="4" spans="2:11" s="3" customFormat="1" ht="55.15" customHeight="1" thickBot="1">
      <c r="B4" s="8" t="s">
        <v>1</v>
      </c>
      <c r="C4" s="8" t="s">
        <v>2</v>
      </c>
      <c r="D4" s="17" t="s">
        <v>3</v>
      </c>
      <c r="E4" s="21" t="s">
        <v>178</v>
      </c>
      <c r="F4" s="22" t="s">
        <v>179</v>
      </c>
      <c r="G4" s="22" t="s">
        <v>180</v>
      </c>
      <c r="H4" s="22" t="s">
        <v>181</v>
      </c>
      <c r="I4" s="18" t="s">
        <v>4</v>
      </c>
      <c r="J4" s="8" t="s">
        <v>5</v>
      </c>
      <c r="K4" s="10" t="s">
        <v>6</v>
      </c>
    </row>
    <row r="5" spans="2:11" ht="18" customHeight="1">
      <c r="B5" s="31" t="s">
        <v>7</v>
      </c>
      <c r="C5" s="28" t="s">
        <v>8</v>
      </c>
      <c r="D5" s="28">
        <v>2025</v>
      </c>
      <c r="E5" s="23"/>
      <c r="F5" s="6"/>
      <c r="G5" s="6"/>
      <c r="H5" s="6"/>
      <c r="I5" s="19"/>
      <c r="J5" s="6"/>
      <c r="K5" s="7"/>
    </row>
    <row r="6" spans="2:11" ht="18" customHeight="1">
      <c r="B6" s="32" t="s">
        <v>9</v>
      </c>
      <c r="C6" s="29" t="s">
        <v>10</v>
      </c>
      <c r="D6" s="29">
        <v>2025</v>
      </c>
      <c r="E6" s="24"/>
      <c r="F6" s="4"/>
      <c r="G6" s="4"/>
      <c r="H6" s="4"/>
      <c r="I6" s="20"/>
      <c r="J6" s="4"/>
      <c r="K6" s="5"/>
    </row>
    <row r="7" spans="2:11" ht="18" customHeight="1">
      <c r="B7" s="32" t="s">
        <v>11</v>
      </c>
      <c r="C7" s="29" t="s">
        <v>12</v>
      </c>
      <c r="D7" s="29">
        <v>2025</v>
      </c>
      <c r="E7" s="119"/>
      <c r="F7" s="120"/>
      <c r="G7" s="120"/>
      <c r="H7" s="113"/>
      <c r="I7" s="20"/>
      <c r="J7" s="4"/>
      <c r="K7" s="5"/>
    </row>
    <row r="8" spans="2:11" ht="18" customHeight="1">
      <c r="B8" s="32" t="s">
        <v>13</v>
      </c>
      <c r="C8" s="29" t="s">
        <v>14</v>
      </c>
      <c r="D8" s="29"/>
      <c r="E8" s="119"/>
      <c r="F8" s="120"/>
      <c r="G8" s="120"/>
      <c r="H8" s="120"/>
      <c r="I8" s="20"/>
      <c r="J8" s="4"/>
      <c r="K8" s="5"/>
    </row>
    <row r="9" spans="2:11" ht="18" customHeight="1">
      <c r="B9" s="32" t="s">
        <v>15</v>
      </c>
      <c r="C9" s="29" t="s">
        <v>16</v>
      </c>
      <c r="D9" s="29">
        <v>2025</v>
      </c>
      <c r="E9" s="24"/>
      <c r="F9" s="4"/>
      <c r="G9" s="4"/>
      <c r="H9" s="4"/>
      <c r="I9" s="20"/>
      <c r="J9" s="4"/>
      <c r="K9" s="5"/>
    </row>
    <row r="10" spans="2:11" ht="18" customHeight="1">
      <c r="B10" s="32" t="s">
        <v>17</v>
      </c>
      <c r="C10" s="29" t="s">
        <v>10</v>
      </c>
      <c r="D10" s="29" t="s">
        <v>184</v>
      </c>
      <c r="E10" s="119"/>
      <c r="F10" s="120"/>
      <c r="G10" s="120"/>
      <c r="H10" s="120"/>
      <c r="I10" s="121"/>
      <c r="J10" s="4"/>
      <c r="K10" s="5"/>
    </row>
    <row r="11" spans="2:11" ht="45.6" customHeight="1" thickBot="1">
      <c r="B11" s="33" t="s">
        <v>18</v>
      </c>
      <c r="C11" s="30" t="s">
        <v>10</v>
      </c>
      <c r="D11" s="30">
        <v>2025</v>
      </c>
      <c r="E11" s="26"/>
      <c r="F11" s="27"/>
      <c r="G11" s="27"/>
      <c r="H11" s="27"/>
      <c r="I11" s="56"/>
      <c r="J11" s="4"/>
      <c r="K11" s="59"/>
    </row>
    <row r="12" spans="2:11" ht="25.5" customHeight="1" thickBot="1">
      <c r="B12" s="13" t="s">
        <v>19</v>
      </c>
      <c r="C12" s="55"/>
      <c r="D12" s="55"/>
      <c r="E12" s="70">
        <f>SUBTOTAL(109,Tableau14[Montant HT prestation 2026])</f>
        <v>0</v>
      </c>
      <c r="F12" s="68">
        <f>SUBTOTAL(109,Tableau14[Montant HT prestation 2027])</f>
        <v>0</v>
      </c>
      <c r="G12" s="68">
        <f>SUM(Tableau14[Montant HT prestation 2028])</f>
        <v>0</v>
      </c>
      <c r="H12" s="71">
        <f>SUM(Tableau14[Montant HT prestation 2029])</f>
        <v>0</v>
      </c>
      <c r="I12" s="61">
        <f>SUBTOTAL(109,Tableau14[Forfait annuel (€HT)])</f>
        <v>0</v>
      </c>
      <c r="J12" s="62" t="s">
        <v>20</v>
      </c>
      <c r="K12" s="63">
        <f>SUBTOTAL(109,Tableau14[Forfait annuel (€TTC)])</f>
        <v>0</v>
      </c>
    </row>
    <row r="14" spans="2:11">
      <c r="B14" s="135"/>
      <c r="C14" s="136"/>
      <c r="D14" s="136"/>
      <c r="E14" s="136"/>
      <c r="F14" s="136"/>
      <c r="G14" s="136"/>
      <c r="H14" s="136"/>
      <c r="I14" s="136"/>
      <c r="J14" s="136"/>
      <c r="K14" s="137"/>
    </row>
    <row r="15" spans="2:11">
      <c r="B15" s="138"/>
      <c r="C15" s="138"/>
      <c r="D15" s="138"/>
      <c r="E15" s="138"/>
      <c r="F15" s="138"/>
      <c r="G15" s="138"/>
      <c r="H15" s="138"/>
      <c r="I15" s="138"/>
      <c r="J15" s="138"/>
      <c r="K15" s="138"/>
    </row>
    <row r="16" spans="2:11" ht="21.75" customHeight="1">
      <c r="B16" s="139" t="s">
        <v>22</v>
      </c>
      <c r="C16" s="139"/>
      <c r="D16" s="139"/>
      <c r="E16" s="139" t="s">
        <v>23</v>
      </c>
      <c r="F16" s="139"/>
    </row>
    <row r="17" spans="2:8">
      <c r="B17" s="35" t="s">
        <v>24</v>
      </c>
      <c r="G17" s="42"/>
      <c r="H17" s="2"/>
    </row>
    <row r="18" spans="2:8" ht="14.45" customHeight="1">
      <c r="B18" t="s">
        <v>25</v>
      </c>
      <c r="E18" s="132">
        <v>1</v>
      </c>
      <c r="F18" s="132"/>
    </row>
    <row r="19" spans="2:8">
      <c r="B19" t="s">
        <v>26</v>
      </c>
      <c r="E19" s="132">
        <v>1</v>
      </c>
      <c r="F19" s="132"/>
    </row>
    <row r="20" spans="2:8">
      <c r="B20" t="s">
        <v>27</v>
      </c>
      <c r="E20" s="132">
        <v>1</v>
      </c>
      <c r="F20" s="132"/>
    </row>
    <row r="21" spans="2:8">
      <c r="B21" t="s">
        <v>134</v>
      </c>
      <c r="E21" s="132">
        <v>1</v>
      </c>
      <c r="F21" s="132"/>
    </row>
    <row r="23" spans="2:8">
      <c r="B23" s="35" t="s">
        <v>30</v>
      </c>
    </row>
    <row r="24" spans="2:8" ht="14.45" customHeight="1">
      <c r="B24" t="s">
        <v>31</v>
      </c>
      <c r="E24" s="132">
        <v>2</v>
      </c>
      <c r="F24" s="132"/>
    </row>
    <row r="25" spans="2:8">
      <c r="B25" t="s">
        <v>32</v>
      </c>
      <c r="E25" s="132">
        <v>4</v>
      </c>
      <c r="F25" s="132"/>
    </row>
    <row r="26" spans="2:8">
      <c r="B26" t="s">
        <v>34</v>
      </c>
      <c r="E26" s="132">
        <v>5</v>
      </c>
      <c r="F26" s="132"/>
    </row>
    <row r="27" spans="2:8">
      <c r="B27" t="s">
        <v>135</v>
      </c>
      <c r="E27" s="132">
        <v>1</v>
      </c>
      <c r="F27" s="132"/>
    </row>
    <row r="28" spans="2:8">
      <c r="B28" t="s">
        <v>136</v>
      </c>
      <c r="E28" s="132">
        <v>1</v>
      </c>
      <c r="F28" s="132"/>
    </row>
    <row r="29" spans="2:8" ht="14.45" customHeight="1">
      <c r="B29" t="s">
        <v>39</v>
      </c>
      <c r="E29" s="132">
        <v>16</v>
      </c>
      <c r="F29" s="132"/>
    </row>
    <row r="30" spans="2:8">
      <c r="B30" t="s">
        <v>137</v>
      </c>
      <c r="E30" s="132">
        <v>2</v>
      </c>
      <c r="F30" s="132"/>
    </row>
    <row r="32" spans="2:8">
      <c r="B32" s="35" t="s">
        <v>40</v>
      </c>
    </row>
    <row r="33" spans="2:8" ht="42.75" customHeight="1">
      <c r="B33" s="161" t="s">
        <v>103</v>
      </c>
      <c r="C33" s="161"/>
      <c r="D33" s="161"/>
      <c r="E33" s="162">
        <v>3</v>
      </c>
      <c r="F33" s="162"/>
      <c r="G33" s="36"/>
      <c r="H33" s="36"/>
    </row>
    <row r="34" spans="2:8" ht="13.5" customHeight="1">
      <c r="B34" s="37" t="s">
        <v>104</v>
      </c>
      <c r="C34" s="38"/>
      <c r="D34" s="39"/>
      <c r="E34" s="39"/>
      <c r="F34" s="39"/>
    </row>
    <row r="35" spans="2:8">
      <c r="B35" s="37" t="s">
        <v>105</v>
      </c>
      <c r="C35" s="38"/>
      <c r="D35" s="40"/>
      <c r="E35" s="40"/>
      <c r="F35" s="40"/>
      <c r="G35" s="9"/>
      <c r="H35" s="42"/>
    </row>
    <row r="36" spans="2:8">
      <c r="B36" s="39"/>
      <c r="C36" s="38"/>
      <c r="D36" s="39"/>
      <c r="E36" s="39"/>
      <c r="F36" s="39"/>
    </row>
    <row r="37" spans="2:8">
      <c r="B37" s="35" t="s">
        <v>74</v>
      </c>
    </row>
    <row r="38" spans="2:8">
      <c r="B38" s="41" t="s">
        <v>75</v>
      </c>
      <c r="E38" s="132">
        <v>1</v>
      </c>
      <c r="F38" s="132"/>
    </row>
    <row r="39" spans="2:8" ht="14.45" customHeight="1">
      <c r="B39" t="s">
        <v>76</v>
      </c>
      <c r="E39" s="132">
        <v>2</v>
      </c>
      <c r="F39" s="132"/>
    </row>
    <row r="40" spans="2:8" ht="14.45" customHeight="1">
      <c r="B40" t="s">
        <v>77</v>
      </c>
      <c r="E40" s="132">
        <v>1</v>
      </c>
      <c r="F40" s="132"/>
    </row>
    <row r="41" spans="2:8">
      <c r="B41" t="s">
        <v>78</v>
      </c>
      <c r="E41" s="132">
        <v>1</v>
      </c>
      <c r="F41" s="132"/>
    </row>
    <row r="42" spans="2:8">
      <c r="B42" t="s">
        <v>79</v>
      </c>
      <c r="E42" s="132">
        <v>2</v>
      </c>
      <c r="F42" s="132"/>
    </row>
    <row r="43" spans="2:8">
      <c r="B43" t="s">
        <v>80</v>
      </c>
      <c r="E43" s="132">
        <v>1</v>
      </c>
      <c r="F43" s="132"/>
    </row>
    <row r="44" spans="2:8">
      <c r="E44" s="132"/>
      <c r="F44" s="132"/>
    </row>
    <row r="45" spans="2:8">
      <c r="B45" s="35" t="s">
        <v>87</v>
      </c>
    </row>
    <row r="46" spans="2:8" ht="14.45" customHeight="1">
      <c r="B46" t="s">
        <v>90</v>
      </c>
      <c r="E46" s="132">
        <v>1</v>
      </c>
      <c r="F46" s="132"/>
    </row>
    <row r="48" spans="2:8">
      <c r="B48" s="35" t="s">
        <v>91</v>
      </c>
    </row>
    <row r="49" spans="2:6" ht="14.45" customHeight="1">
      <c r="B49" t="s">
        <v>92</v>
      </c>
      <c r="E49" s="132">
        <v>1</v>
      </c>
      <c r="F49" s="132"/>
    </row>
    <row r="50" spans="2:6">
      <c r="B50" t="s">
        <v>94</v>
      </c>
      <c r="E50" s="132">
        <v>3</v>
      </c>
      <c r="F50" s="132"/>
    </row>
    <row r="51" spans="2:6">
      <c r="B51" t="s">
        <v>95</v>
      </c>
      <c r="E51" s="132">
        <v>4</v>
      </c>
      <c r="F51" s="132"/>
    </row>
    <row r="52" spans="2:6" ht="14.45" customHeight="1">
      <c r="B52" t="s">
        <v>98</v>
      </c>
      <c r="E52" s="132">
        <v>23</v>
      </c>
      <c r="F52" s="132"/>
    </row>
  </sheetData>
  <mergeCells count="31">
    <mergeCell ref="B1:K1"/>
    <mergeCell ref="B2:K2"/>
    <mergeCell ref="B14:K14"/>
    <mergeCell ref="B15:K15"/>
    <mergeCell ref="B16:D16"/>
    <mergeCell ref="E16:F16"/>
    <mergeCell ref="E30:F30"/>
    <mergeCell ref="E18:F18"/>
    <mergeCell ref="E19:F19"/>
    <mergeCell ref="E20:F20"/>
    <mergeCell ref="E21:F21"/>
    <mergeCell ref="E24:F24"/>
    <mergeCell ref="E25:F25"/>
    <mergeCell ref="E26:F26"/>
    <mergeCell ref="E27:F27"/>
    <mergeCell ref="E28:F28"/>
    <mergeCell ref="E29:F29"/>
    <mergeCell ref="E49:F49"/>
    <mergeCell ref="E50:F50"/>
    <mergeCell ref="E51:F51"/>
    <mergeCell ref="E52:F52"/>
    <mergeCell ref="B33:D33"/>
    <mergeCell ref="E33:F33"/>
    <mergeCell ref="E38:F38"/>
    <mergeCell ref="E46:F46"/>
    <mergeCell ref="E40:F40"/>
    <mergeCell ref="E41:F41"/>
    <mergeCell ref="E42:F42"/>
    <mergeCell ref="E43:F43"/>
    <mergeCell ref="E44:F44"/>
    <mergeCell ref="E39:F39"/>
  </mergeCells>
  <pageMargins left="0.7" right="0.7" top="0.75" bottom="0.75" header="0.3" footer="0.3"/>
  <pageSetup paperSize="9" orientation="portrait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Feuil1!$A$2:$A$3</xm:f>
          </x14:formula1>
          <xm:sqref>J5:J11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K66"/>
  <sheetViews>
    <sheetView showGridLines="0" zoomScale="80" zoomScaleNormal="80" workbookViewId="0">
      <selection activeCell="B1" sqref="B1:K1"/>
    </sheetView>
  </sheetViews>
  <sheetFormatPr baseColWidth="10" defaultColWidth="9.140625" defaultRowHeight="15"/>
  <cols>
    <col min="2" max="2" width="68.28515625" customWidth="1"/>
    <col min="3" max="3" width="26.42578125" style="15" customWidth="1"/>
    <col min="4" max="4" width="27.7109375" customWidth="1"/>
    <col min="5" max="8" width="18.28515625" customWidth="1"/>
    <col min="9" max="9" width="25.42578125" customWidth="1"/>
    <col min="11" max="11" width="31.5703125" customWidth="1"/>
  </cols>
  <sheetData>
    <row r="1" spans="2:11" ht="46.5" customHeight="1">
      <c r="B1" s="133" t="s">
        <v>193</v>
      </c>
      <c r="C1" s="134"/>
      <c r="D1" s="134"/>
      <c r="E1" s="134"/>
      <c r="F1" s="134"/>
      <c r="G1" s="134"/>
      <c r="H1" s="134"/>
      <c r="I1" s="134"/>
      <c r="J1" s="134"/>
      <c r="K1" s="134"/>
    </row>
    <row r="2" spans="2:11" ht="33.75" customHeight="1"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</row>
    <row r="3" spans="2:11" ht="15.75" thickBot="1"/>
    <row r="4" spans="2:11" s="3" customFormat="1" ht="55.15" customHeight="1" thickBot="1">
      <c r="B4" s="8" t="s">
        <v>1</v>
      </c>
      <c r="C4" s="8" t="s">
        <v>2</v>
      </c>
      <c r="D4" s="17" t="s">
        <v>3</v>
      </c>
      <c r="E4" s="21" t="s">
        <v>178</v>
      </c>
      <c r="F4" s="22" t="s">
        <v>179</v>
      </c>
      <c r="G4" s="22" t="s">
        <v>180</v>
      </c>
      <c r="H4" s="22" t="s">
        <v>181</v>
      </c>
      <c r="I4" s="18" t="s">
        <v>4</v>
      </c>
      <c r="J4" s="8" t="s">
        <v>5</v>
      </c>
      <c r="K4" s="10" t="s">
        <v>6</v>
      </c>
    </row>
    <row r="5" spans="2:11" ht="18" customHeight="1">
      <c r="B5" s="31" t="s">
        <v>7</v>
      </c>
      <c r="C5" s="28" t="s">
        <v>8</v>
      </c>
      <c r="D5" s="28">
        <v>2025</v>
      </c>
      <c r="E5" s="23"/>
      <c r="F5" s="6"/>
      <c r="G5" s="6"/>
      <c r="H5" s="6"/>
      <c r="I5" s="19"/>
      <c r="J5" s="6"/>
      <c r="K5" s="7"/>
    </row>
    <row r="6" spans="2:11" ht="18" customHeight="1">
      <c r="B6" s="32" t="s">
        <v>9</v>
      </c>
      <c r="C6" s="29" t="s">
        <v>10</v>
      </c>
      <c r="D6" s="29">
        <v>2025</v>
      </c>
      <c r="E6" s="24"/>
      <c r="F6" s="4"/>
      <c r="G6" s="4"/>
      <c r="H6" s="4"/>
      <c r="I6" s="20"/>
      <c r="J6" s="4"/>
      <c r="K6" s="5"/>
    </row>
    <row r="7" spans="2:11" ht="18" customHeight="1">
      <c r="B7" s="32" t="s">
        <v>11</v>
      </c>
      <c r="C7" s="29" t="s">
        <v>12</v>
      </c>
      <c r="D7" s="29" t="s">
        <v>183</v>
      </c>
      <c r="E7" s="115"/>
      <c r="F7" s="116"/>
      <c r="G7" s="116"/>
      <c r="H7" s="116"/>
      <c r="I7" s="114"/>
      <c r="J7" s="4"/>
      <c r="K7" s="5"/>
    </row>
    <row r="8" spans="2:11" ht="18" customHeight="1">
      <c r="B8" s="32" t="s">
        <v>13</v>
      </c>
      <c r="C8" s="29" t="s">
        <v>14</v>
      </c>
      <c r="D8" s="29"/>
      <c r="E8" s="115"/>
      <c r="F8" s="116"/>
      <c r="G8" s="113"/>
      <c r="H8" s="116"/>
      <c r="I8" s="114"/>
      <c r="J8" s="4"/>
      <c r="K8" s="5"/>
    </row>
    <row r="9" spans="2:11" ht="18" customHeight="1">
      <c r="B9" s="32" t="s">
        <v>15</v>
      </c>
      <c r="C9" s="29" t="s">
        <v>16</v>
      </c>
      <c r="D9" s="29">
        <v>2025</v>
      </c>
      <c r="E9" s="24"/>
      <c r="F9" s="4"/>
      <c r="G9" s="4"/>
      <c r="H9" s="4"/>
      <c r="I9" s="20"/>
      <c r="J9" s="4"/>
      <c r="K9" s="5"/>
    </row>
    <row r="10" spans="2:11" ht="18" customHeight="1">
      <c r="B10" s="32" t="s">
        <v>17</v>
      </c>
      <c r="C10" s="29" t="s">
        <v>10</v>
      </c>
      <c r="D10" s="29">
        <v>2025</v>
      </c>
      <c r="E10" s="24"/>
      <c r="F10" s="4"/>
      <c r="G10" s="4"/>
      <c r="H10" s="4"/>
      <c r="I10" s="20"/>
      <c r="J10" s="4"/>
      <c r="K10" s="5"/>
    </row>
    <row r="11" spans="2:11" ht="45.6" customHeight="1" thickBot="1">
      <c r="B11" s="33" t="s">
        <v>18</v>
      </c>
      <c r="C11" s="30" t="s">
        <v>10</v>
      </c>
      <c r="D11" s="30">
        <v>2025</v>
      </c>
      <c r="E11" s="26"/>
      <c r="F11" s="27"/>
      <c r="G11" s="27"/>
      <c r="H11" s="27"/>
      <c r="I11" s="56"/>
      <c r="J11" s="4"/>
      <c r="K11" s="59"/>
    </row>
    <row r="12" spans="2:11" ht="25.5" customHeight="1" thickBot="1">
      <c r="B12" s="13" t="s">
        <v>19</v>
      </c>
      <c r="C12" s="55"/>
      <c r="D12" s="55"/>
      <c r="E12" s="67">
        <f>SUBTOTAL(109,Tableau1[Montant HT prestation 2026])</f>
        <v>0</v>
      </c>
      <c r="F12" s="68">
        <f>SUBTOTAL(109,Tableau1[Montant HT prestation 2027])</f>
        <v>0</v>
      </c>
      <c r="G12" s="68">
        <f>SUM(Tableau1[Montant HT prestation 2028])</f>
        <v>0</v>
      </c>
      <c r="H12" s="67">
        <f>SUM(Tableau1[Montant HT prestation 2029])</f>
        <v>0</v>
      </c>
      <c r="I12" s="61">
        <f>SUBTOTAL(109,Tableau1[Forfait annuel (€HT)])</f>
        <v>0</v>
      </c>
      <c r="J12" s="62" t="s">
        <v>20</v>
      </c>
      <c r="K12" s="63">
        <f>SUBTOTAL(109,Tableau1[Forfait annuel (€TTC)])</f>
        <v>0</v>
      </c>
    </row>
    <row r="14" spans="2:11">
      <c r="B14" s="138"/>
      <c r="C14" s="138"/>
      <c r="D14" s="138"/>
      <c r="E14" s="138"/>
      <c r="F14" s="138"/>
      <c r="G14" s="138"/>
      <c r="H14" s="138"/>
      <c r="I14" s="138"/>
      <c r="J14" s="138"/>
      <c r="K14" s="138"/>
    </row>
    <row r="15" spans="2:11" ht="21.75" customHeight="1">
      <c r="B15" s="139" t="s">
        <v>22</v>
      </c>
      <c r="C15" s="139"/>
      <c r="D15" s="139"/>
      <c r="E15" s="139" t="s">
        <v>23</v>
      </c>
      <c r="F15" s="139"/>
    </row>
    <row r="16" spans="2:11">
      <c r="B16" s="35" t="s">
        <v>24</v>
      </c>
      <c r="G16" s="42"/>
      <c r="H16" s="2"/>
    </row>
    <row r="17" spans="2:6" ht="14.45" customHeight="1">
      <c r="B17" t="s">
        <v>25</v>
      </c>
      <c r="E17" s="132">
        <v>1</v>
      </c>
      <c r="F17" s="132"/>
    </row>
    <row r="18" spans="2:6">
      <c r="B18" t="s">
        <v>26</v>
      </c>
      <c r="E18" s="132">
        <v>1</v>
      </c>
      <c r="F18" s="132"/>
    </row>
    <row r="19" spans="2:6">
      <c r="B19" t="s">
        <v>27</v>
      </c>
      <c r="E19" s="132">
        <v>1</v>
      </c>
      <c r="F19" s="132"/>
    </row>
    <row r="20" spans="2:6">
      <c r="B20" t="s">
        <v>28</v>
      </c>
      <c r="E20" s="132">
        <v>0</v>
      </c>
      <c r="F20" s="132"/>
    </row>
    <row r="21" spans="2:6">
      <c r="B21" t="s">
        <v>29</v>
      </c>
      <c r="E21" s="132">
        <v>0</v>
      </c>
      <c r="F21" s="132"/>
    </row>
    <row r="23" spans="2:6">
      <c r="B23" s="35" t="s">
        <v>30</v>
      </c>
    </row>
    <row r="24" spans="2:6" ht="14.45" customHeight="1">
      <c r="B24" t="s">
        <v>31</v>
      </c>
      <c r="E24" s="132"/>
      <c r="F24" s="132"/>
    </row>
    <row r="25" spans="2:6">
      <c r="B25" t="s">
        <v>32</v>
      </c>
      <c r="E25" s="132">
        <v>2</v>
      </c>
      <c r="F25" s="132"/>
    </row>
    <row r="26" spans="2:6">
      <c r="B26" t="s">
        <v>34</v>
      </c>
      <c r="E26" s="132">
        <v>1</v>
      </c>
      <c r="F26" s="132"/>
    </row>
    <row r="27" spans="2:6">
      <c r="B27" t="s">
        <v>35</v>
      </c>
      <c r="E27" s="132">
        <v>0</v>
      </c>
      <c r="F27" s="132"/>
    </row>
    <row r="28" spans="2:6">
      <c r="B28" t="s">
        <v>36</v>
      </c>
      <c r="E28" s="132">
        <v>3</v>
      </c>
      <c r="F28" s="132"/>
    </row>
    <row r="29" spans="2:6">
      <c r="B29" t="s">
        <v>37</v>
      </c>
      <c r="E29" s="132">
        <v>12</v>
      </c>
      <c r="F29" s="132"/>
    </row>
    <row r="30" spans="2:6">
      <c r="B30" t="s">
        <v>38</v>
      </c>
      <c r="E30" s="132">
        <v>16</v>
      </c>
      <c r="F30" s="132"/>
    </row>
    <row r="31" spans="2:6" ht="14.45" customHeight="1">
      <c r="B31" t="s">
        <v>39</v>
      </c>
      <c r="E31" s="132">
        <v>42</v>
      </c>
      <c r="F31" s="132"/>
    </row>
    <row r="32" spans="2:6">
      <c r="B32" t="s">
        <v>29</v>
      </c>
      <c r="E32" s="132">
        <v>0</v>
      </c>
      <c r="F32" s="132"/>
    </row>
    <row r="34" spans="2:8">
      <c r="B34" s="35" t="s">
        <v>40</v>
      </c>
    </row>
    <row r="35" spans="2:8" ht="42.75" customHeight="1">
      <c r="B35" s="161" t="s">
        <v>103</v>
      </c>
      <c r="C35" s="161"/>
      <c r="D35" s="161"/>
      <c r="E35" s="162">
        <v>12</v>
      </c>
      <c r="F35" s="162"/>
      <c r="G35" s="36"/>
      <c r="H35" s="36"/>
    </row>
    <row r="36" spans="2:8" ht="13.5" customHeight="1">
      <c r="B36" s="37" t="s">
        <v>104</v>
      </c>
      <c r="C36" s="38"/>
      <c r="D36" s="39"/>
      <c r="E36" s="39"/>
      <c r="F36" s="39"/>
    </row>
    <row r="37" spans="2:8">
      <c r="B37" s="37" t="s">
        <v>105</v>
      </c>
      <c r="C37" s="38"/>
      <c r="D37" s="40"/>
      <c r="E37" s="40"/>
      <c r="F37" s="40"/>
      <c r="G37" s="9"/>
      <c r="H37" s="42"/>
    </row>
    <row r="38" spans="2:8">
      <c r="B38" s="39"/>
      <c r="C38" s="38"/>
      <c r="D38" s="39"/>
      <c r="E38" s="39"/>
      <c r="F38" s="39"/>
    </row>
    <row r="39" spans="2:8">
      <c r="B39" s="39" t="s">
        <v>182</v>
      </c>
      <c r="C39" s="38"/>
      <c r="D39" s="39"/>
      <c r="E39" s="39"/>
      <c r="F39" s="39"/>
    </row>
    <row r="40" spans="2:8">
      <c r="B40" s="39"/>
      <c r="C40" s="38"/>
      <c r="D40" s="39"/>
      <c r="E40" s="39"/>
      <c r="F40" s="39"/>
    </row>
    <row r="41" spans="2:8">
      <c r="B41" s="35" t="s">
        <v>74</v>
      </c>
    </row>
    <row r="42" spans="2:8">
      <c r="B42" s="41" t="s">
        <v>75</v>
      </c>
      <c r="E42" s="132">
        <v>1</v>
      </c>
      <c r="F42" s="132"/>
    </row>
    <row r="43" spans="2:8" ht="14.45" customHeight="1">
      <c r="B43" t="s">
        <v>76</v>
      </c>
      <c r="E43" s="132">
        <v>6</v>
      </c>
      <c r="F43" s="132"/>
    </row>
    <row r="44" spans="2:8" ht="14.45" customHeight="1">
      <c r="B44" t="s">
        <v>77</v>
      </c>
      <c r="E44" s="132">
        <v>2</v>
      </c>
      <c r="F44" s="132"/>
    </row>
    <row r="45" spans="2:8">
      <c r="B45" t="s">
        <v>78</v>
      </c>
      <c r="E45" s="132">
        <v>0</v>
      </c>
      <c r="F45" s="132"/>
    </row>
    <row r="46" spans="2:8">
      <c r="B46" t="s">
        <v>79</v>
      </c>
      <c r="E46" s="132">
        <v>0</v>
      </c>
      <c r="F46" s="132"/>
    </row>
    <row r="47" spans="2:8">
      <c r="B47" t="s">
        <v>80</v>
      </c>
      <c r="E47" s="132">
        <v>0</v>
      </c>
      <c r="F47" s="132"/>
    </row>
    <row r="48" spans="2:8">
      <c r="B48" t="s">
        <v>81</v>
      </c>
      <c r="E48" s="132">
        <v>0</v>
      </c>
      <c r="F48" s="132"/>
    </row>
    <row r="49" spans="2:6">
      <c r="B49" t="s">
        <v>82</v>
      </c>
      <c r="E49" s="132">
        <v>0</v>
      </c>
      <c r="F49" s="132"/>
    </row>
    <row r="50" spans="2:6">
      <c r="B50" t="s">
        <v>83</v>
      </c>
      <c r="E50" s="132">
        <v>0</v>
      </c>
      <c r="F50" s="132"/>
    </row>
    <row r="51" spans="2:6">
      <c r="B51" t="s">
        <v>84</v>
      </c>
      <c r="E51" s="132">
        <v>0</v>
      </c>
      <c r="F51" s="132"/>
    </row>
    <row r="52" spans="2:6">
      <c r="B52" t="s">
        <v>85</v>
      </c>
      <c r="E52" s="132">
        <v>0</v>
      </c>
      <c r="F52" s="132"/>
    </row>
    <row r="53" spans="2:6">
      <c r="B53" t="s">
        <v>86</v>
      </c>
    </row>
    <row r="55" spans="2:6">
      <c r="B55" s="35" t="s">
        <v>87</v>
      </c>
    </row>
    <row r="56" spans="2:6">
      <c r="B56" t="s">
        <v>88</v>
      </c>
      <c r="E56" s="132">
        <v>0</v>
      </c>
      <c r="F56" s="132"/>
    </row>
    <row r="57" spans="2:6">
      <c r="B57" t="s">
        <v>89</v>
      </c>
      <c r="E57" s="132">
        <v>0</v>
      </c>
      <c r="F57" s="132"/>
    </row>
    <row r="58" spans="2:6" ht="14.45" customHeight="1">
      <c r="B58" t="s">
        <v>90</v>
      </c>
      <c r="E58" s="132">
        <v>1</v>
      </c>
      <c r="F58" s="132"/>
    </row>
    <row r="60" spans="2:6">
      <c r="B60" s="35" t="s">
        <v>91</v>
      </c>
    </row>
    <row r="61" spans="2:6" ht="14.45" customHeight="1">
      <c r="B61" t="s">
        <v>92</v>
      </c>
      <c r="E61" s="132">
        <v>1</v>
      </c>
      <c r="F61" s="132"/>
    </row>
    <row r="62" spans="2:6">
      <c r="B62" t="s">
        <v>93</v>
      </c>
      <c r="E62" s="132">
        <v>1</v>
      </c>
      <c r="F62" s="132"/>
    </row>
    <row r="63" spans="2:6">
      <c r="B63" t="s">
        <v>94</v>
      </c>
      <c r="E63" s="132">
        <v>9</v>
      </c>
      <c r="F63" s="132"/>
    </row>
    <row r="64" spans="2:6">
      <c r="B64" t="s">
        <v>95</v>
      </c>
      <c r="E64" s="132">
        <v>4</v>
      </c>
      <c r="F64" s="132"/>
    </row>
    <row r="65" spans="2:6">
      <c r="B65" t="s">
        <v>96</v>
      </c>
      <c r="E65" s="132">
        <v>3</v>
      </c>
      <c r="F65" s="132"/>
    </row>
    <row r="66" spans="2:6" ht="14.45" customHeight="1">
      <c r="B66" t="s">
        <v>98</v>
      </c>
      <c r="E66" s="132">
        <v>18</v>
      </c>
      <c r="F66" s="132"/>
    </row>
  </sheetData>
  <mergeCells count="41">
    <mergeCell ref="B2:K2"/>
    <mergeCell ref="B1:K1"/>
    <mergeCell ref="B14:K14"/>
    <mergeCell ref="B35:D35"/>
    <mergeCell ref="B15:D15"/>
    <mergeCell ref="E15:F15"/>
    <mergeCell ref="E17:F17"/>
    <mergeCell ref="E18:F18"/>
    <mergeCell ref="E19:F19"/>
    <mergeCell ref="E20:F20"/>
    <mergeCell ref="E21:F21"/>
    <mergeCell ref="E24:F24"/>
    <mergeCell ref="E31:F31"/>
    <mergeCell ref="E30:F30"/>
    <mergeCell ref="E29:F29"/>
    <mergeCell ref="E28:F28"/>
    <mergeCell ref="E27:F27"/>
    <mergeCell ref="E26:F26"/>
    <mergeCell ref="E25:F25"/>
    <mergeCell ref="E32:F32"/>
    <mergeCell ref="E35:F35"/>
    <mergeCell ref="E43:F43"/>
    <mergeCell ref="E42:F42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8:F58"/>
    <mergeCell ref="E57:F57"/>
    <mergeCell ref="E56:F56"/>
    <mergeCell ref="E61:F61"/>
    <mergeCell ref="E62:F62"/>
    <mergeCell ref="E63:F63"/>
    <mergeCell ref="E66:F66"/>
    <mergeCell ref="E65:F65"/>
    <mergeCell ref="E64:F64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Feuil1!$A$2:$A$3</xm:f>
          </x14:formula1>
          <xm:sqref>J5:J11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6"/>
  <sheetViews>
    <sheetView zoomScale="80" zoomScaleNormal="80" workbookViewId="0">
      <selection activeCell="H26" sqref="H26"/>
    </sheetView>
  </sheetViews>
  <sheetFormatPr baseColWidth="10" defaultColWidth="8.85546875" defaultRowHeight="15"/>
  <cols>
    <col min="2" max="2" width="51.7109375" customWidth="1"/>
    <col min="3" max="8" width="17.42578125" customWidth="1"/>
    <col min="9" max="9" width="24.85546875" customWidth="1"/>
    <col min="10" max="10" width="17.42578125" customWidth="1"/>
    <col min="11" max="11" width="27.85546875" customWidth="1"/>
  </cols>
  <sheetData>
    <row r="1" spans="1:11" ht="19.5">
      <c r="B1" s="133" t="s">
        <v>194</v>
      </c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9.5"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</row>
    <row r="3" spans="1:11" ht="15.75" thickBot="1">
      <c r="C3" s="15"/>
    </row>
    <row r="4" spans="1:11" ht="45.75" thickBot="1">
      <c r="A4" s="3"/>
      <c r="B4" s="8" t="s">
        <v>1</v>
      </c>
      <c r="C4" s="8" t="s">
        <v>2</v>
      </c>
      <c r="D4" s="17" t="s">
        <v>3</v>
      </c>
      <c r="E4" s="129" t="s">
        <v>178</v>
      </c>
      <c r="F4" s="130" t="s">
        <v>179</v>
      </c>
      <c r="G4" s="130" t="s">
        <v>180</v>
      </c>
      <c r="H4" s="130" t="s">
        <v>181</v>
      </c>
      <c r="I4" s="18" t="s">
        <v>4</v>
      </c>
      <c r="J4" s="8" t="s">
        <v>5</v>
      </c>
      <c r="K4" s="10" t="s">
        <v>6</v>
      </c>
    </row>
    <row r="5" spans="1:11" ht="35.450000000000003" customHeight="1">
      <c r="B5" s="34" t="s">
        <v>99</v>
      </c>
      <c r="C5" s="28" t="s">
        <v>8</v>
      </c>
      <c r="D5" s="28">
        <v>2025</v>
      </c>
      <c r="E5" s="23"/>
      <c r="F5" s="6"/>
      <c r="G5" s="6"/>
      <c r="H5" s="6"/>
      <c r="I5" s="19"/>
      <c r="J5" s="6"/>
      <c r="K5" s="7"/>
    </row>
    <row r="6" spans="1:11" ht="36" customHeight="1">
      <c r="B6" s="33" t="s">
        <v>100</v>
      </c>
      <c r="C6" s="29" t="s">
        <v>10</v>
      </c>
      <c r="D6" s="29">
        <v>2025</v>
      </c>
      <c r="E6" s="117"/>
      <c r="F6" s="113"/>
      <c r="G6" s="113"/>
      <c r="H6" s="113"/>
      <c r="I6" s="20"/>
      <c r="J6" s="4"/>
      <c r="K6" s="5"/>
    </row>
    <row r="7" spans="1:11">
      <c r="B7" s="32" t="s">
        <v>11</v>
      </c>
      <c r="C7" s="29" t="s">
        <v>12</v>
      </c>
      <c r="D7" s="29">
        <v>2025</v>
      </c>
      <c r="E7" s="117"/>
      <c r="F7" s="113"/>
      <c r="G7" s="113"/>
      <c r="H7" s="113"/>
      <c r="I7" s="20"/>
      <c r="J7" s="4"/>
      <c r="K7" s="5"/>
    </row>
    <row r="8" spans="1:11">
      <c r="B8" s="32" t="s">
        <v>13</v>
      </c>
      <c r="C8" s="29" t="s">
        <v>14</v>
      </c>
      <c r="D8" s="29">
        <v>2025</v>
      </c>
      <c r="E8" s="48"/>
      <c r="F8" s="49"/>
      <c r="G8" s="49"/>
      <c r="H8" s="49"/>
      <c r="I8" s="20"/>
      <c r="J8" s="4"/>
      <c r="K8" s="5"/>
    </row>
    <row r="9" spans="1:11">
      <c r="B9" s="32" t="s">
        <v>101</v>
      </c>
      <c r="C9" s="29" t="s">
        <v>16</v>
      </c>
      <c r="D9" s="29">
        <v>2025</v>
      </c>
      <c r="E9" s="24"/>
      <c r="F9" s="4"/>
      <c r="G9" s="4"/>
      <c r="H9" s="4"/>
      <c r="I9" s="20"/>
      <c r="J9" s="4"/>
      <c r="K9" s="5"/>
    </row>
    <row r="10" spans="1:11">
      <c r="B10" s="32" t="s">
        <v>17</v>
      </c>
      <c r="C10" s="29" t="s">
        <v>10</v>
      </c>
      <c r="D10" s="29">
        <v>2023</v>
      </c>
      <c r="E10" s="24"/>
      <c r="F10" s="4"/>
      <c r="G10" s="4"/>
      <c r="H10" s="4"/>
      <c r="I10" s="20"/>
      <c r="J10" s="4"/>
      <c r="K10" s="5"/>
    </row>
    <row r="11" spans="1:11" ht="60" customHeight="1" thickBot="1">
      <c r="B11" s="33" t="s">
        <v>102</v>
      </c>
      <c r="C11" s="30" t="s">
        <v>10</v>
      </c>
      <c r="D11" s="30">
        <v>2023</v>
      </c>
      <c r="E11" s="26"/>
      <c r="F11" s="27"/>
      <c r="G11" s="27"/>
      <c r="H11" s="27"/>
      <c r="I11" s="56"/>
      <c r="J11" s="4"/>
      <c r="K11" s="59"/>
    </row>
    <row r="12" spans="1:11" ht="25.5" thickBot="1">
      <c r="B12" s="13" t="s">
        <v>19</v>
      </c>
      <c r="C12" s="55"/>
      <c r="D12" s="55"/>
      <c r="E12" s="67">
        <f>SUBTOTAL(109,Tableau1537[Montant HT prestation 2026])</f>
        <v>0</v>
      </c>
      <c r="F12" s="68">
        <f>SUBTOTAL(109,Tableau1537[Montant HT prestation 2027])</f>
        <v>0</v>
      </c>
      <c r="G12" s="67">
        <f>SUM(Tableau1537[Montant HT prestation 2028])</f>
        <v>0</v>
      </c>
      <c r="H12" s="68">
        <f>SUM(Tableau1537[Montant HT prestation 2029])</f>
        <v>0</v>
      </c>
      <c r="I12" s="61">
        <f>SUBTOTAL(109,Tableau1537[Forfait annuel (€HT)])</f>
        <v>0</v>
      </c>
      <c r="J12" s="62" t="s">
        <v>20</v>
      </c>
      <c r="K12" s="63">
        <f>SUBTOTAL(109,Tableau1537[Forfait annuel (€TTC)])</f>
        <v>0</v>
      </c>
    </row>
    <row r="13" spans="1:11">
      <c r="C13" s="15"/>
    </row>
    <row r="14" spans="1:11">
      <c r="B14" s="135" t="s">
        <v>21</v>
      </c>
      <c r="C14" s="136"/>
      <c r="D14" s="136"/>
      <c r="E14" s="136"/>
      <c r="F14" s="136"/>
      <c r="G14" s="136"/>
      <c r="H14" s="136"/>
      <c r="I14" s="136"/>
      <c r="J14" s="136"/>
      <c r="K14" s="137"/>
    </row>
    <row r="15" spans="1:11">
      <c r="B15" s="138"/>
      <c r="C15" s="138"/>
      <c r="D15" s="138"/>
      <c r="E15" s="138"/>
      <c r="F15" s="138"/>
      <c r="G15" s="138"/>
      <c r="H15" s="138"/>
      <c r="I15" s="138"/>
      <c r="J15" s="138"/>
      <c r="K15" s="138"/>
    </row>
    <row r="16" spans="1:11">
      <c r="C16" s="15"/>
    </row>
    <row r="17" spans="2:6" ht="18.75">
      <c r="B17" s="155" t="s">
        <v>22</v>
      </c>
      <c r="C17" s="155"/>
      <c r="D17" s="155"/>
      <c r="E17" s="155" t="s">
        <v>23</v>
      </c>
      <c r="F17" s="155"/>
    </row>
    <row r="18" spans="2:6">
      <c r="B18" s="43" t="s">
        <v>30</v>
      </c>
      <c r="C18" s="44"/>
      <c r="D18" s="44"/>
      <c r="E18" s="44"/>
      <c r="F18" s="44"/>
    </row>
    <row r="19" spans="2:6">
      <c r="B19" s="44" t="s">
        <v>32</v>
      </c>
      <c r="C19" s="44"/>
      <c r="D19" s="44"/>
      <c r="E19" s="158">
        <v>6</v>
      </c>
      <c r="F19" s="158"/>
    </row>
    <row r="20" spans="2:6">
      <c r="B20" s="44" t="s">
        <v>129</v>
      </c>
      <c r="C20" s="44"/>
      <c r="D20" s="44"/>
      <c r="E20" s="157">
        <v>1</v>
      </c>
      <c r="F20" s="157"/>
    </row>
    <row r="21" spans="2:6">
      <c r="B21" s="44" t="s">
        <v>138</v>
      </c>
      <c r="C21" s="44"/>
      <c r="D21" s="44"/>
      <c r="E21" s="47"/>
      <c r="F21" s="47">
        <v>1</v>
      </c>
    </row>
    <row r="22" spans="2:6">
      <c r="B22" s="44" t="s">
        <v>139</v>
      </c>
      <c r="C22" s="44"/>
      <c r="D22" s="44"/>
      <c r="E22" s="157">
        <v>1</v>
      </c>
      <c r="F22" s="157"/>
    </row>
    <row r="23" spans="2:6">
      <c r="B23" s="44" t="s">
        <v>140</v>
      </c>
      <c r="C23" s="44"/>
      <c r="D23" s="44"/>
      <c r="E23" s="47"/>
      <c r="F23" s="47">
        <v>1</v>
      </c>
    </row>
    <row r="24" spans="2:6">
      <c r="B24" s="44" t="s">
        <v>141</v>
      </c>
      <c r="C24" s="44"/>
      <c r="D24" s="44"/>
      <c r="E24" s="158">
        <v>2</v>
      </c>
      <c r="F24" s="158"/>
    </row>
    <row r="25" spans="2:6">
      <c r="B25" t="s">
        <v>34</v>
      </c>
      <c r="C25" s="44"/>
      <c r="D25" s="44"/>
      <c r="E25" s="158">
        <v>5</v>
      </c>
      <c r="F25" s="158"/>
    </row>
    <row r="26" spans="2:6">
      <c r="B26" s="44" t="s">
        <v>39</v>
      </c>
      <c r="C26" s="44"/>
      <c r="D26" s="44"/>
      <c r="E26" s="158">
        <v>28</v>
      </c>
      <c r="F26" s="158"/>
    </row>
    <row r="27" spans="2:6">
      <c r="B27" s="44" t="s">
        <v>142</v>
      </c>
      <c r="C27" s="44"/>
      <c r="D27" s="44"/>
      <c r="E27" s="44"/>
      <c r="F27" s="44">
        <v>3</v>
      </c>
    </row>
    <row r="28" spans="2:6">
      <c r="B28" s="44"/>
      <c r="C28" s="44"/>
      <c r="D28" s="44"/>
      <c r="E28" s="44"/>
      <c r="F28" s="44"/>
    </row>
    <row r="29" spans="2:6">
      <c r="B29" s="43" t="s">
        <v>40</v>
      </c>
      <c r="C29" s="44"/>
      <c r="D29" s="44"/>
      <c r="E29" s="44"/>
      <c r="F29" s="44"/>
    </row>
    <row r="30" spans="2:6">
      <c r="B30" s="159" t="s">
        <v>130</v>
      </c>
      <c r="C30" s="159"/>
      <c r="D30" s="159"/>
      <c r="E30" s="159">
        <v>10</v>
      </c>
      <c r="F30" s="159"/>
    </row>
    <row r="31" spans="2:6">
      <c r="B31" s="45"/>
      <c r="C31" s="45"/>
      <c r="D31" s="45"/>
      <c r="E31" s="45"/>
      <c r="F31" s="45"/>
    </row>
    <row r="32" spans="2:6">
      <c r="B32" s="43" t="s">
        <v>74</v>
      </c>
      <c r="C32" s="44"/>
      <c r="D32" s="44"/>
      <c r="E32" s="44"/>
      <c r="F32" s="44"/>
    </row>
    <row r="33" spans="2:6">
      <c r="B33" s="44" t="s">
        <v>143</v>
      </c>
      <c r="C33" s="44"/>
      <c r="D33" s="44"/>
      <c r="E33" s="158">
        <v>5</v>
      </c>
      <c r="F33" s="158"/>
    </row>
    <row r="34" spans="2:6">
      <c r="B34" s="44" t="s">
        <v>80</v>
      </c>
      <c r="C34" s="44"/>
      <c r="D34" s="44"/>
      <c r="E34" s="158">
        <v>1</v>
      </c>
      <c r="F34" s="158"/>
    </row>
    <row r="35" spans="2:6">
      <c r="B35" s="44"/>
      <c r="C35" s="44"/>
      <c r="D35" s="44"/>
      <c r="E35" s="44"/>
      <c r="F35" s="44"/>
    </row>
    <row r="36" spans="2:6">
      <c r="B36" s="43" t="s">
        <v>87</v>
      </c>
      <c r="C36" s="44"/>
      <c r="D36" s="44"/>
      <c r="E36" s="44"/>
      <c r="F36" s="44"/>
    </row>
    <row r="37" spans="2:6">
      <c r="B37" s="44" t="s">
        <v>90</v>
      </c>
      <c r="C37" s="44"/>
      <c r="D37" s="44"/>
      <c r="E37" s="158">
        <v>2</v>
      </c>
      <c r="F37" s="158"/>
    </row>
    <row r="38" spans="2:6">
      <c r="B38" s="44"/>
      <c r="C38" s="44"/>
      <c r="D38" s="44"/>
      <c r="E38" s="44"/>
      <c r="F38" s="44"/>
    </row>
    <row r="39" spans="2:6">
      <c r="B39" s="43" t="s">
        <v>91</v>
      </c>
      <c r="C39" s="44"/>
      <c r="D39" s="44"/>
      <c r="E39" s="44"/>
      <c r="F39" s="44"/>
    </row>
    <row r="40" spans="2:6">
      <c r="B40" s="44" t="s">
        <v>92</v>
      </c>
      <c r="C40" s="44"/>
      <c r="D40" s="44"/>
      <c r="E40" s="158">
        <v>6</v>
      </c>
      <c r="F40" s="158"/>
    </row>
    <row r="41" spans="2:6">
      <c r="B41" s="44" t="s">
        <v>144</v>
      </c>
      <c r="C41" s="44"/>
      <c r="D41" s="44"/>
      <c r="E41" s="158">
        <v>10</v>
      </c>
      <c r="F41" s="158"/>
    </row>
    <row r="42" spans="2:6">
      <c r="B42" s="44" t="s">
        <v>145</v>
      </c>
      <c r="C42" s="44"/>
      <c r="D42" s="44"/>
      <c r="E42" s="44"/>
      <c r="F42" s="44">
        <v>4</v>
      </c>
    </row>
    <row r="43" spans="2:6">
      <c r="B43" s="44" t="s">
        <v>146</v>
      </c>
      <c r="C43" s="44"/>
      <c r="D43" s="44"/>
      <c r="E43" s="158">
        <v>9</v>
      </c>
      <c r="F43" s="158"/>
    </row>
    <row r="44" spans="2:6">
      <c r="B44" s="44" t="s">
        <v>147</v>
      </c>
      <c r="C44" s="44"/>
      <c r="D44" s="44"/>
      <c r="E44" s="158">
        <v>1</v>
      </c>
      <c r="F44" s="158"/>
    </row>
    <row r="45" spans="2:6">
      <c r="B45" t="s">
        <v>148</v>
      </c>
      <c r="C45" s="15"/>
      <c r="F45">
        <v>1</v>
      </c>
    </row>
    <row r="46" spans="2:6">
      <c r="C46" s="15"/>
    </row>
  </sheetData>
  <mergeCells count="21">
    <mergeCell ref="B1:K1"/>
    <mergeCell ref="B2:K2"/>
    <mergeCell ref="B14:K14"/>
    <mergeCell ref="B15:K15"/>
    <mergeCell ref="B17:D17"/>
    <mergeCell ref="E17:F17"/>
    <mergeCell ref="E19:F19"/>
    <mergeCell ref="E20:F20"/>
    <mergeCell ref="E22:F22"/>
    <mergeCell ref="E24:F24"/>
    <mergeCell ref="E25:F25"/>
    <mergeCell ref="E26:F26"/>
    <mergeCell ref="B30:D30"/>
    <mergeCell ref="E30:F30"/>
    <mergeCell ref="E33:F33"/>
    <mergeCell ref="E44:F44"/>
    <mergeCell ref="E34:F34"/>
    <mergeCell ref="E37:F37"/>
    <mergeCell ref="E40:F40"/>
    <mergeCell ref="E41:F41"/>
    <mergeCell ref="E43:F43"/>
  </mergeCells>
  <pageMargins left="0.7" right="0.7" top="0.75" bottom="0.75" header="0.3" footer="0.3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Feuil1!$A$2:$A$3</xm:f>
          </x14:formula1>
          <xm:sqref>J5:J11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51"/>
  <sheetViews>
    <sheetView showGridLines="0" tabSelected="1" zoomScale="70" zoomScaleNormal="70" workbookViewId="0">
      <selection activeCell="C33" sqref="C33"/>
    </sheetView>
  </sheetViews>
  <sheetFormatPr baseColWidth="10" defaultColWidth="9.140625" defaultRowHeight="15"/>
  <cols>
    <col min="2" max="2" width="68.28515625" customWidth="1"/>
    <col min="3" max="3" width="26.42578125" style="15" customWidth="1"/>
    <col min="4" max="4" width="27.7109375" customWidth="1"/>
    <col min="5" max="8" width="18.28515625" customWidth="1"/>
    <col min="9" max="9" width="28.42578125" customWidth="1"/>
    <col min="11" max="11" width="30.42578125" customWidth="1"/>
  </cols>
  <sheetData>
    <row r="1" spans="2:11" ht="46.5" customHeight="1">
      <c r="B1" s="134" t="s">
        <v>195</v>
      </c>
      <c r="C1" s="134"/>
      <c r="D1" s="134"/>
      <c r="E1" s="134"/>
      <c r="F1" s="134"/>
      <c r="G1" s="134"/>
      <c r="H1" s="134"/>
      <c r="I1" s="134"/>
      <c r="J1" s="134"/>
      <c r="K1" s="134"/>
    </row>
    <row r="2" spans="2:11" ht="33.75" customHeight="1">
      <c r="B2" s="134" t="s">
        <v>0</v>
      </c>
      <c r="C2" s="134"/>
      <c r="D2" s="134"/>
      <c r="E2" s="134"/>
      <c r="F2" s="134"/>
      <c r="G2" s="134"/>
      <c r="H2" s="134"/>
      <c r="I2" s="134"/>
      <c r="J2" s="134"/>
      <c r="K2" s="134"/>
    </row>
    <row r="4" spans="2:11" s="3" customFormat="1" ht="55.15" customHeight="1" thickBot="1">
      <c r="B4" s="8" t="s">
        <v>1</v>
      </c>
      <c r="C4" s="8" t="s">
        <v>2</v>
      </c>
      <c r="D4" s="17" t="s">
        <v>3</v>
      </c>
      <c r="E4" s="129" t="s">
        <v>178</v>
      </c>
      <c r="F4" s="130" t="s">
        <v>179</v>
      </c>
      <c r="G4" s="130" t="s">
        <v>180</v>
      </c>
      <c r="H4" s="130" t="s">
        <v>181</v>
      </c>
      <c r="I4" s="18" t="s">
        <v>4</v>
      </c>
      <c r="J4" s="8" t="s">
        <v>5</v>
      </c>
      <c r="K4" s="10" t="s">
        <v>6</v>
      </c>
    </row>
    <row r="5" spans="2:11" ht="45.75" customHeight="1">
      <c r="B5" s="34" t="s">
        <v>99</v>
      </c>
      <c r="C5" s="28" t="s">
        <v>8</v>
      </c>
      <c r="D5" s="28">
        <v>2025</v>
      </c>
      <c r="E5" s="23"/>
      <c r="F5" s="6"/>
      <c r="G5" s="6"/>
      <c r="H5" s="6"/>
      <c r="I5" s="19"/>
      <c r="J5" s="6"/>
      <c r="K5" s="7"/>
    </row>
    <row r="6" spans="2:11" ht="30" customHeight="1">
      <c r="B6" s="33" t="s">
        <v>100</v>
      </c>
      <c r="C6" s="29" t="s">
        <v>10</v>
      </c>
      <c r="D6" s="29">
        <v>2025</v>
      </c>
      <c r="E6" s="24"/>
      <c r="F6" s="4"/>
      <c r="G6" s="4"/>
      <c r="H6" s="4"/>
      <c r="I6" s="20"/>
      <c r="J6" s="4"/>
      <c r="K6" s="5"/>
    </row>
    <row r="7" spans="2:11" ht="18" customHeight="1">
      <c r="B7" s="32" t="s">
        <v>11</v>
      </c>
      <c r="C7" s="29" t="s">
        <v>12</v>
      </c>
      <c r="D7" s="29">
        <v>2022</v>
      </c>
      <c r="E7" s="117"/>
      <c r="F7" s="16"/>
      <c r="G7" s="16"/>
      <c r="H7" s="16"/>
      <c r="I7" s="20"/>
      <c r="J7" s="4"/>
      <c r="K7" s="5"/>
    </row>
    <row r="8" spans="2:11" ht="18" customHeight="1">
      <c r="B8" s="32" t="s">
        <v>13</v>
      </c>
      <c r="C8" s="29" t="s">
        <v>14</v>
      </c>
      <c r="D8" s="29">
        <v>2018</v>
      </c>
      <c r="E8" s="25"/>
      <c r="F8" s="16"/>
      <c r="G8" s="113"/>
      <c r="H8" s="16"/>
      <c r="I8" s="20"/>
      <c r="J8" s="4"/>
      <c r="K8" s="5"/>
    </row>
    <row r="9" spans="2:11" ht="18" customHeight="1">
      <c r="B9" s="32" t="s">
        <v>101</v>
      </c>
      <c r="C9" s="29" t="s">
        <v>16</v>
      </c>
      <c r="D9" s="29">
        <v>2025</v>
      </c>
      <c r="E9" s="24"/>
      <c r="F9" s="4"/>
      <c r="G9" s="4"/>
      <c r="H9" s="4"/>
      <c r="I9" s="20"/>
      <c r="J9" s="4"/>
      <c r="K9" s="5"/>
    </row>
    <row r="10" spans="2:11" ht="18" customHeight="1">
      <c r="B10" s="32" t="s">
        <v>17</v>
      </c>
      <c r="C10" s="29" t="s">
        <v>10</v>
      </c>
      <c r="D10" s="131"/>
      <c r="E10" s="25"/>
      <c r="F10" s="16"/>
      <c r="G10" s="16"/>
      <c r="H10" s="16"/>
      <c r="I10" s="20"/>
      <c r="J10" s="4"/>
      <c r="K10" s="5"/>
    </row>
    <row r="11" spans="2:11" ht="62.25" customHeight="1" thickBot="1">
      <c r="B11" s="33" t="s">
        <v>102</v>
      </c>
      <c r="C11" s="30" t="s">
        <v>10</v>
      </c>
      <c r="D11" s="30">
        <v>2025</v>
      </c>
      <c r="E11" s="26"/>
      <c r="F11" s="27"/>
      <c r="G11" s="27"/>
      <c r="H11" s="27"/>
      <c r="I11" s="56"/>
      <c r="J11" s="4"/>
      <c r="K11" s="59"/>
    </row>
    <row r="12" spans="2:11" ht="25.5" customHeight="1" thickBot="1">
      <c r="B12" s="13" t="s">
        <v>19</v>
      </c>
      <c r="C12" s="55"/>
      <c r="D12" s="55"/>
      <c r="E12" s="67">
        <f>SUBTOTAL(109,Tableau153[Montant HT prestation 2026])</f>
        <v>0</v>
      </c>
      <c r="F12" s="68">
        <f>SUBTOTAL(109,Tableau153[Montant HT prestation 2027])</f>
        <v>0</v>
      </c>
      <c r="G12" s="68">
        <f>SUM(Tableau153[Montant HT prestation 2028])</f>
        <v>0</v>
      </c>
      <c r="H12" s="67">
        <f>SUM(Tableau153[Montant HT prestation 2029])</f>
        <v>0</v>
      </c>
      <c r="I12" s="61">
        <f>SUBTOTAL(109,Tableau153[Forfait annuel (€HT)])</f>
        <v>0</v>
      </c>
      <c r="J12" s="62" t="s">
        <v>20</v>
      </c>
      <c r="K12" s="63">
        <f>SUBTOTAL(109,Tableau153[Forfait annuel (€TTC)])</f>
        <v>0</v>
      </c>
    </row>
    <row r="13" spans="2:11" ht="15.75" thickBot="1"/>
    <row r="14" spans="2:11" ht="15.75" thickBot="1">
      <c r="B14" s="163" t="s">
        <v>149</v>
      </c>
      <c r="C14" s="164"/>
      <c r="D14" s="164"/>
      <c r="E14" s="164"/>
      <c r="F14" s="164"/>
      <c r="G14" s="164"/>
      <c r="H14" s="164"/>
      <c r="I14" s="164"/>
      <c r="J14" s="164"/>
      <c r="K14" s="165"/>
    </row>
    <row r="16" spans="2:11" ht="15" customHeight="1">
      <c r="B16" s="155" t="s">
        <v>22</v>
      </c>
      <c r="C16" s="155"/>
      <c r="D16" s="155"/>
      <c r="E16" s="155" t="s">
        <v>23</v>
      </c>
      <c r="F16" s="155"/>
    </row>
    <row r="17" spans="2:6">
      <c r="B17" s="43" t="s">
        <v>30</v>
      </c>
      <c r="C17" s="44"/>
      <c r="D17" s="44"/>
      <c r="E17" s="44"/>
      <c r="F17" s="44"/>
    </row>
    <row r="18" spans="2:6">
      <c r="B18" s="44" t="s">
        <v>32</v>
      </c>
      <c r="C18" s="44"/>
      <c r="D18" s="44"/>
      <c r="E18" s="158">
        <v>3</v>
      </c>
      <c r="F18" s="158"/>
    </row>
    <row r="19" spans="2:6">
      <c r="B19" s="44" t="s">
        <v>129</v>
      </c>
      <c r="C19" s="44"/>
      <c r="D19" s="44"/>
      <c r="E19" s="157">
        <v>3</v>
      </c>
      <c r="F19" s="157"/>
    </row>
    <row r="20" spans="2:6">
      <c r="B20" s="44" t="s">
        <v>139</v>
      </c>
      <c r="C20" s="44"/>
      <c r="D20" s="44"/>
      <c r="E20" s="157">
        <v>6</v>
      </c>
      <c r="F20" s="157"/>
    </row>
    <row r="21" spans="2:6">
      <c r="B21" s="44" t="s">
        <v>150</v>
      </c>
      <c r="C21" s="44"/>
      <c r="D21" s="44"/>
      <c r="E21" s="158">
        <v>2</v>
      </c>
      <c r="F21" s="158"/>
    </row>
    <row r="22" spans="2:6">
      <c r="B22" s="44" t="s">
        <v>141</v>
      </c>
      <c r="C22" s="44"/>
      <c r="D22" s="44"/>
      <c r="E22" s="158">
        <v>1</v>
      </c>
      <c r="F22" s="158"/>
    </row>
    <row r="23" spans="2:6">
      <c r="B23" t="s">
        <v>34</v>
      </c>
      <c r="C23" s="44"/>
      <c r="D23" s="44"/>
      <c r="E23" s="158">
        <v>2</v>
      </c>
      <c r="F23" s="158"/>
    </row>
    <row r="24" spans="2:6">
      <c r="B24" s="44" t="s">
        <v>39</v>
      </c>
      <c r="C24" s="44"/>
      <c r="D24" s="44"/>
      <c r="E24" s="158">
        <v>46</v>
      </c>
      <c r="F24" s="158"/>
    </row>
    <row r="25" spans="2:6">
      <c r="B25" s="44"/>
      <c r="C25" s="44"/>
      <c r="D25" s="44"/>
      <c r="E25" s="44"/>
      <c r="F25" s="44"/>
    </row>
    <row r="26" spans="2:6">
      <c r="B26" s="43" t="s">
        <v>40</v>
      </c>
      <c r="C26" s="44"/>
      <c r="D26" s="44"/>
      <c r="E26" s="44"/>
      <c r="F26" s="44"/>
    </row>
    <row r="27" spans="2:6" ht="14.45" customHeight="1">
      <c r="B27" s="37" t="s">
        <v>151</v>
      </c>
      <c r="C27" s="37"/>
      <c r="D27" s="37"/>
      <c r="E27" s="159">
        <v>2</v>
      </c>
      <c r="F27" s="159"/>
    </row>
    <row r="28" spans="2:6" ht="14.45" customHeight="1">
      <c r="B28" s="37" t="s">
        <v>152</v>
      </c>
      <c r="C28" s="37"/>
      <c r="D28" s="37"/>
      <c r="E28" s="45"/>
      <c r="F28" s="45">
        <v>2</v>
      </c>
    </row>
    <row r="29" spans="2:6" ht="14.45" customHeight="1">
      <c r="B29" s="37" t="s">
        <v>153</v>
      </c>
      <c r="C29" s="37"/>
      <c r="D29" s="37"/>
      <c r="E29" s="46"/>
      <c r="F29" s="46">
        <v>2</v>
      </c>
    </row>
    <row r="30" spans="2:6" ht="14.45" customHeight="1">
      <c r="B30" s="37" t="s">
        <v>115</v>
      </c>
      <c r="C30" s="37"/>
      <c r="D30" s="37"/>
      <c r="E30" s="166">
        <v>4</v>
      </c>
      <c r="F30" s="166"/>
    </row>
    <row r="31" spans="2:6" ht="14.45" customHeight="1">
      <c r="B31" s="37" t="s">
        <v>154</v>
      </c>
      <c r="C31" s="37"/>
      <c r="D31" s="37"/>
      <c r="E31" s="46"/>
      <c r="F31" s="46">
        <v>2</v>
      </c>
    </row>
    <row r="32" spans="2:6" ht="14.45" customHeight="1">
      <c r="B32" s="37" t="s">
        <v>155</v>
      </c>
      <c r="C32" s="37"/>
      <c r="D32" s="37"/>
      <c r="E32" s="46"/>
      <c r="F32" s="46">
        <v>1</v>
      </c>
    </row>
    <row r="33" spans="2:6">
      <c r="B33" s="46"/>
      <c r="C33" s="46"/>
      <c r="D33" s="46"/>
      <c r="E33" s="46"/>
      <c r="F33" s="46"/>
    </row>
    <row r="34" spans="2:6">
      <c r="B34" s="43" t="s">
        <v>74</v>
      </c>
      <c r="C34" s="44"/>
      <c r="D34" s="44"/>
      <c r="E34" s="44"/>
      <c r="F34" s="44"/>
    </row>
    <row r="35" spans="2:6">
      <c r="B35" s="44" t="s">
        <v>77</v>
      </c>
      <c r="C35" s="44"/>
      <c r="D35" s="44"/>
      <c r="E35" s="158">
        <v>1</v>
      </c>
      <c r="F35" s="158"/>
    </row>
    <row r="36" spans="2:6">
      <c r="B36" s="44" t="s">
        <v>79</v>
      </c>
      <c r="C36" s="44"/>
      <c r="D36" s="44"/>
      <c r="E36" s="158">
        <v>1</v>
      </c>
      <c r="F36" s="158"/>
    </row>
    <row r="37" spans="2:6">
      <c r="B37" s="44" t="s">
        <v>80</v>
      </c>
      <c r="C37" s="44"/>
      <c r="D37" s="44"/>
      <c r="E37" s="158">
        <v>1</v>
      </c>
      <c r="F37" s="158"/>
    </row>
    <row r="38" spans="2:6">
      <c r="B38" s="44"/>
      <c r="C38" s="44"/>
      <c r="D38" s="44"/>
      <c r="E38" s="44"/>
      <c r="F38" s="44"/>
    </row>
    <row r="39" spans="2:6">
      <c r="B39" s="43" t="s">
        <v>87</v>
      </c>
      <c r="C39" s="44"/>
      <c r="D39" s="44"/>
      <c r="E39" s="44"/>
      <c r="F39" s="44"/>
    </row>
    <row r="40" spans="2:6">
      <c r="B40" s="44" t="s">
        <v>90</v>
      </c>
      <c r="C40" s="44"/>
      <c r="D40" s="44"/>
      <c r="E40" s="158">
        <v>6</v>
      </c>
      <c r="F40" s="158"/>
    </row>
    <row r="41" spans="2:6">
      <c r="B41" s="44"/>
      <c r="C41" s="44"/>
      <c r="D41" s="44"/>
      <c r="E41" s="44"/>
      <c r="F41" s="44"/>
    </row>
    <row r="42" spans="2:6">
      <c r="B42" s="43" t="s">
        <v>91</v>
      </c>
      <c r="C42" s="44"/>
      <c r="D42" s="44"/>
      <c r="E42" s="44"/>
      <c r="F42" s="44"/>
    </row>
    <row r="43" spans="2:6">
      <c r="B43" s="44" t="s">
        <v>92</v>
      </c>
      <c r="C43" s="44"/>
      <c r="D43" s="44"/>
      <c r="E43" s="158">
        <v>5</v>
      </c>
      <c r="F43" s="158"/>
    </row>
    <row r="44" spans="2:6">
      <c r="B44" s="44" t="s">
        <v>93</v>
      </c>
      <c r="C44" s="44"/>
      <c r="D44" s="44"/>
      <c r="E44" s="158">
        <v>1</v>
      </c>
      <c r="F44" s="158"/>
    </row>
    <row r="45" spans="2:6">
      <c r="B45" s="44" t="s">
        <v>95</v>
      </c>
      <c r="C45" s="44"/>
      <c r="D45" s="44"/>
      <c r="E45" s="158">
        <v>5</v>
      </c>
      <c r="F45" s="158"/>
    </row>
    <row r="46" spans="2:6">
      <c r="B46" s="44" t="s">
        <v>146</v>
      </c>
      <c r="C46" s="44"/>
      <c r="D46" s="44"/>
      <c r="E46" s="158">
        <v>1</v>
      </c>
      <c r="F46" s="158"/>
    </row>
    <row r="47" spans="2:6">
      <c r="B47" s="44" t="s">
        <v>156</v>
      </c>
      <c r="C47" s="44"/>
      <c r="D47" s="44"/>
      <c r="E47" s="158">
        <v>12</v>
      </c>
      <c r="F47" s="158"/>
    </row>
    <row r="48" spans="2:6">
      <c r="B48" s="44" t="s">
        <v>157</v>
      </c>
      <c r="C48" s="44"/>
      <c r="D48" s="44"/>
      <c r="E48" s="158">
        <v>1</v>
      </c>
      <c r="F48" s="158"/>
    </row>
    <row r="49" spans="2:6">
      <c r="B49" s="44" t="s">
        <v>158</v>
      </c>
      <c r="C49" s="44"/>
      <c r="D49" s="44"/>
      <c r="E49" s="158">
        <v>1</v>
      </c>
      <c r="F49" s="158"/>
    </row>
    <row r="50" spans="2:6">
      <c r="B50" s="44" t="s">
        <v>159</v>
      </c>
      <c r="C50" s="44"/>
      <c r="D50" s="44"/>
      <c r="E50" s="158">
        <v>5</v>
      </c>
      <c r="F50" s="158"/>
    </row>
    <row r="51" spans="2:6">
      <c r="B51" s="44" t="s">
        <v>160</v>
      </c>
      <c r="C51" s="44"/>
      <c r="D51" s="44"/>
      <c r="E51" s="158">
        <v>1</v>
      </c>
      <c r="F51" s="158"/>
    </row>
  </sheetData>
  <mergeCells count="27">
    <mergeCell ref="E40:F40"/>
    <mergeCell ref="B16:D16"/>
    <mergeCell ref="E16:F16"/>
    <mergeCell ref="E18:F18"/>
    <mergeCell ref="E35:F35"/>
    <mergeCell ref="E20:F20"/>
    <mergeCell ref="E23:F23"/>
    <mergeCell ref="E21:F21"/>
    <mergeCell ref="E22:F22"/>
    <mergeCell ref="E24:F24"/>
    <mergeCell ref="E27:F27"/>
    <mergeCell ref="E30:F30"/>
    <mergeCell ref="E36:F36"/>
    <mergeCell ref="B1:K1"/>
    <mergeCell ref="B2:K2"/>
    <mergeCell ref="B14:K14"/>
    <mergeCell ref="E19:F19"/>
    <mergeCell ref="E37:F37"/>
    <mergeCell ref="E48:F48"/>
    <mergeCell ref="E49:F49"/>
    <mergeCell ref="E50:F50"/>
    <mergeCell ref="E51:F51"/>
    <mergeCell ref="E43:F43"/>
    <mergeCell ref="E44:F44"/>
    <mergeCell ref="E45:F45"/>
    <mergeCell ref="E46:F46"/>
    <mergeCell ref="E47:F47"/>
  </mergeCells>
  <pageMargins left="0.7" right="0.7" top="0.75" bottom="0.75" header="0.3" footer="0.3"/>
  <pageSetup paperSize="9" orientation="portrait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Feuil1!$A$2:$A$3</xm:f>
          </x14:formula1>
          <xm:sqref>J5:J11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8" ma:contentTypeDescription="Crée un document." ma:contentTypeScope="" ma:versionID="bb7631f2c75d8b6e86d9381d947540b6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5fe3145daf0b30d38eba796c3c3ad080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a3efa9-0bd1-4282-a842-da9a41f76cb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96B1C3-EF73-4E0A-9AD2-C5412FFC6A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F24F73-885A-4696-9144-490E24EF5C4E}">
  <ds:schemaRefs>
    <ds:schemaRef ds:uri="http://schemas.microsoft.com/office/2006/metadata/properties"/>
    <ds:schemaRef ds:uri="http://schemas.microsoft.com/office/infopath/2007/PartnerControls"/>
    <ds:schemaRef ds:uri="46a3efa9-0bd1-4282-a842-da9a41f76cb6"/>
  </ds:schemaRefs>
</ds:datastoreItem>
</file>

<file path=customXml/itemProps3.xml><?xml version="1.0" encoding="utf-8"?>
<ds:datastoreItem xmlns:ds="http://schemas.openxmlformats.org/officeDocument/2006/customXml" ds:itemID="{E1B243B7-1A80-4122-9770-08474B9F3F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DPGF AIX</vt:lpstr>
      <vt:lpstr>DPGF_ANGERS</vt:lpstr>
      <vt:lpstr>DPGF_Bordeaux</vt:lpstr>
      <vt:lpstr>DPGF_CHALONS  </vt:lpstr>
      <vt:lpstr>DPGF_CHAMBERY</vt:lpstr>
      <vt:lpstr>DPGF_Cluny</vt:lpstr>
      <vt:lpstr>DPGF_Lille</vt:lpstr>
      <vt:lpstr>DPGF METZ</vt:lpstr>
      <vt:lpstr>DPGF_Paris</vt:lpstr>
      <vt:lpstr>Feuil1</vt:lpstr>
    </vt:vector>
  </TitlesOfParts>
  <Manager/>
  <Company>ENSAM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IFEBE-KABWASA Diane</dc:creator>
  <cp:keywords/>
  <dc:description/>
  <cp:lastModifiedBy>IFEBE-KABWASA Diane</cp:lastModifiedBy>
  <cp:revision/>
  <dcterms:created xsi:type="dcterms:W3CDTF">2020-11-27T16:00:57Z</dcterms:created>
  <dcterms:modified xsi:type="dcterms:W3CDTF">2025-12-09T17:53:08Z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  <property fmtid="{D5CDD505-2E9C-101B-9397-08002B2CF9AE}" pid="3" name="MediaServiceImageTags">
    <vt:lpwstr/>
  </property>
</Properties>
</file>